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verview" sheetId="1" state="visible" r:id="rId1"/>
    <sheet name="Dashboard" sheetId="2" state="visible" r:id="rId2"/>
    <sheet name="Version &amp; Approval" sheetId="3" state="visible" r:id="rId3"/>
    <sheet name="Settings" sheetId="4" state="visible" r:id="rId4"/>
    <sheet name="ePHI Inventory" sheetId="5" state="visible" r:id="rId5"/>
    <sheet name="Safeguards Checklist" sheetId="6" state="visible" r:id="rId6"/>
    <sheet name="Risk Register" sheetId="7" state="visible" r:id="rId7"/>
  </sheets>
  <definedNames>
    <definedName name="THR_CRITICAL">Settings!$C$6</definedName>
    <definedName name="THR_HIGH">Settings!$C$7</definedName>
    <definedName name="THR_MEDIUM">Settings!$C$8</definedName>
    <definedName name="LIKELIHOOD_SCALE">Settings!$B$12:$C$16</definedName>
    <definedName name="IMPACT_SCALE">Settings!$B$19:$C$23</definedName>
    <definedName name="_xlnm._FilterDatabase" localSheetId="4" hidden="1">'ePHI Inventory'!$A$2:$M$302</definedName>
    <definedName name="_xlnm._FilterDatabase" localSheetId="5" hidden="1">'Safeguards Checklist'!$A$2:$K$302</definedName>
    <definedName name="_xlnm._FilterDatabase" localSheetId="6" hidden="1">'Risk Register'!$A$2:$U$302</definedName>
  </definedNames>
  <calcPr calcId="124519" fullCalcOnLoad="1"/>
</workbook>
</file>

<file path=xl/styles.xml><?xml version="1.0" encoding="utf-8"?>
<styleSheet xmlns="http://schemas.openxmlformats.org/spreadsheetml/2006/main">
  <numFmts count="1">
    <numFmt numFmtId="164" formatCode="yyyy-mm-dd"/>
  </numFmts>
  <fonts count="19">
    <font>
      <name val="Calibri"/>
      <family val="2"/>
      <color theme="1"/>
      <sz val="11"/>
      <scheme val="minor"/>
    </font>
    <font>
      <b val="1"/>
      <color rgb="00FFFFFF"/>
      <sz val="16"/>
    </font>
    <font>
      <color rgb="00FFFFFF"/>
      <sz val="11"/>
    </font>
    <font>
      <b val="1"/>
      <color rgb="00FFFFFF"/>
    </font>
    <font>
      <b val="1"/>
    </font>
    <font>
      <i val="1"/>
      <color rgb="002F5597"/>
    </font>
    <font>
      <color rgb="00888888"/>
      <sz val="9"/>
    </font>
    <font>
      <b val="1"/>
      <color rgb="00FFFFFF"/>
      <sz val="14"/>
    </font>
    <font>
      <b val="1"/>
      <color rgb="00FFFFFF"/>
      <sz val="13"/>
    </font>
    <font>
      <color rgb="001F3864"/>
    </font>
    <font>
      <b val="1"/>
      <color rgb="00FFFFFF"/>
      <sz val="15"/>
    </font>
    <font>
      <b val="1"/>
      <color rgb="001F3864"/>
      <sz val="12"/>
    </font>
    <font>
      <b val="1"/>
      <color rgb="00006100"/>
    </font>
    <font>
      <b val="1"/>
      <color rgb="009C5700"/>
    </font>
    <font>
      <b val="1"/>
      <color rgb="001F3864"/>
    </font>
    <font>
      <b val="1"/>
      <color rgb="00595959"/>
    </font>
    <font>
      <b val="1"/>
      <color rgb="009C0006"/>
    </font>
    <font>
      <b val="1"/>
      <color rgb="00843C0C"/>
    </font>
    <font>
      <i val="1"/>
      <color rgb="00808080"/>
      <sz val="9"/>
    </font>
  </fonts>
  <fills count="15">
    <fill>
      <patternFill/>
    </fill>
    <fill>
      <patternFill patternType="gray125"/>
    </fill>
    <fill>
      <patternFill patternType="solid">
        <fgColor rgb="001F3864"/>
      </patternFill>
    </fill>
    <fill>
      <patternFill patternType="solid">
        <fgColor rgb="002F5597"/>
      </patternFill>
    </fill>
    <fill>
      <patternFill patternType="solid">
        <fgColor rgb="00D9E1F2"/>
      </patternFill>
    </fill>
    <fill>
      <patternFill patternType="solid">
        <fgColor rgb="00EEF2FF"/>
      </patternFill>
    </fill>
    <fill>
      <patternFill patternType="solid">
        <fgColor rgb="00FFF2CC"/>
      </patternFill>
    </fill>
    <fill>
      <patternFill patternType="solid">
        <fgColor rgb="005B6F8E"/>
      </patternFill>
    </fill>
    <fill>
      <patternFill patternType="solid">
        <fgColor rgb="00F2F2F2"/>
      </patternFill>
    </fill>
    <fill>
      <patternFill patternType="solid">
        <fgColor rgb="00C6EFCE"/>
      </patternFill>
    </fill>
    <fill>
      <patternFill patternType="solid">
        <fgColor rgb="00FFEB9C"/>
      </patternFill>
    </fill>
    <fill>
      <patternFill patternType="solid">
        <fgColor rgb="00DDEBF7"/>
      </patternFill>
    </fill>
    <fill>
      <patternFill patternType="solid">
        <fgColor rgb="00EDEDED"/>
      </patternFill>
    </fill>
    <fill>
      <patternFill patternType="solid">
        <fgColor rgb="00FFC7CE"/>
      </patternFill>
    </fill>
    <fill>
      <patternFill patternType="solid">
        <fgColor rgb="00FCE4D6"/>
      </patternFill>
    </fill>
  </fills>
  <borders count="5">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s>
  <cellStyleXfs count="1">
    <xf numFmtId="0" fontId="0" fillId="0" borderId="0"/>
  </cellStyleXfs>
  <cellXfs count="47">
    <xf numFmtId="0" fontId="0" fillId="0" borderId="0" pivotButton="0" quotePrefix="0" xfId="0"/>
    <xf numFmtId="0" fontId="1" fillId="2" borderId="0" pivotButton="0" quotePrefix="0" xfId="0"/>
    <xf numFmtId="0" fontId="0" fillId="2" borderId="0" pivotButton="0" quotePrefix="0" xfId="0"/>
    <xf numFmtId="0" fontId="2" fillId="3" borderId="0" pivotButton="0" quotePrefix="0" xfId="0"/>
    <xf numFmtId="0" fontId="0" fillId="3" borderId="0" pivotButton="0" quotePrefix="0" xfId="0"/>
    <xf numFmtId="0" fontId="3" fillId="2" borderId="0" pivotButton="0" quotePrefix="0" xfId="0"/>
    <xf numFmtId="0" fontId="4" fillId="4" borderId="1" pivotButton="0" quotePrefix="0" xfId="0"/>
    <xf numFmtId="0" fontId="0" fillId="0" borderId="1" pivotButton="0" quotePrefix="0" xfId="0"/>
    <xf numFmtId="0" fontId="4" fillId="0" borderId="1" pivotButton="0" quotePrefix="0" xfId="0"/>
    <xf numFmtId="0" fontId="0" fillId="0" borderId="1" applyAlignment="1" pivotButton="0" quotePrefix="0" xfId="0">
      <alignment vertical="top" wrapText="1"/>
    </xf>
    <xf numFmtId="0" fontId="5" fillId="5" borderId="0" pivotButton="0" quotePrefix="0" xfId="0"/>
    <xf numFmtId="0" fontId="0" fillId="5" borderId="0" pivotButton="0" quotePrefix="0" xfId="0"/>
    <xf numFmtId="0" fontId="6" fillId="0" borderId="0" pivotButton="0" quotePrefix="0" xfId="0"/>
    <xf numFmtId="0" fontId="10" fillId="2" borderId="0" pivotButton="0" quotePrefix="0" xfId="0"/>
    <xf numFmtId="0" fontId="5" fillId="0" borderId="0" pivotButton="0" quotePrefix="0" xfId="0"/>
    <xf numFmtId="0" fontId="3" fillId="3" borderId="1" pivotButton="0" quotePrefix="0" xfId="0"/>
    <xf numFmtId="0" fontId="0" fillId="0" borderId="4" pivotButton="0" quotePrefix="0" xfId="0"/>
    <xf numFmtId="0" fontId="3" fillId="3" borderId="0" pivotButton="0" quotePrefix="0" xfId="0"/>
    <xf numFmtId="1" fontId="11" fillId="0" borderId="1" applyAlignment="1" pivotButton="0" quotePrefix="0" xfId="0">
      <alignment horizontal="right"/>
    </xf>
    <xf numFmtId="0" fontId="4" fillId="0" borderId="0" pivotButton="0" quotePrefix="0" xfId="0"/>
    <xf numFmtId="0" fontId="4" fillId="0" borderId="0" applyAlignment="1" pivotButton="0" quotePrefix="0" xfId="0">
      <alignment horizontal="center"/>
    </xf>
    <xf numFmtId="0" fontId="13" fillId="10" borderId="1" applyAlignment="1" pivotButton="0" quotePrefix="0" xfId="0">
      <alignment horizontal="center" vertical="center"/>
    </xf>
    <xf numFmtId="0" fontId="17" fillId="14" borderId="1" applyAlignment="1" pivotButton="0" quotePrefix="0" xfId="0">
      <alignment horizontal="center" vertical="center"/>
    </xf>
    <xf numFmtId="0" fontId="16" fillId="13" borderId="1" applyAlignment="1" pivotButton="0" quotePrefix="0" xfId="0">
      <alignment horizontal="center" vertical="center"/>
    </xf>
    <xf numFmtId="9" fontId="11" fillId="0" borderId="1" applyAlignment="1" pivotButton="0" quotePrefix="0" xfId="0">
      <alignment horizontal="right"/>
    </xf>
    <xf numFmtId="0" fontId="12" fillId="9" borderId="1" applyAlignment="1" pivotButton="0" quotePrefix="0" xfId="0">
      <alignment horizontal="center" vertical="center"/>
    </xf>
    <xf numFmtId="0" fontId="18" fillId="0" borderId="0" pivotButton="0" quotePrefix="0" xfId="0"/>
    <xf numFmtId="0" fontId="12" fillId="9" borderId="1" pivotButton="0" quotePrefix="0" xfId="0"/>
    <xf numFmtId="9" fontId="0" fillId="0" borderId="1" pivotButton="0" quotePrefix="0" xfId="0"/>
    <xf numFmtId="0" fontId="13" fillId="10" borderId="1" pivotButton="0" quotePrefix="0" xfId="0"/>
    <xf numFmtId="0" fontId="14" fillId="11" borderId="1" pivotButton="0" quotePrefix="0" xfId="0"/>
    <xf numFmtId="0" fontId="15" fillId="12" borderId="1" pivotButton="0" quotePrefix="0" xfId="0"/>
    <xf numFmtId="0" fontId="16" fillId="13" borderId="1" pivotButton="0" quotePrefix="0" xfId="0"/>
    <xf numFmtId="0" fontId="17" fillId="14" borderId="1" pivotButton="0" quotePrefix="0" xfId="0"/>
    <xf numFmtId="0" fontId="0" fillId="4" borderId="1" pivotButton="0" quotePrefix="0" xfId="0"/>
    <xf numFmtId="0" fontId="7" fillId="2" borderId="0" pivotButton="0" quotePrefix="0" xfId="0"/>
    <xf numFmtId="0" fontId="0" fillId="6" borderId="1" pivotButton="0" quotePrefix="0" xfId="0"/>
    <xf numFmtId="0" fontId="0" fillId="6" borderId="1" applyAlignment="1" pivotButton="0" quotePrefix="0" xfId="0">
      <alignment vertical="top" wrapText="1"/>
    </xf>
    <xf numFmtId="0" fontId="8" fillId="2" borderId="0" pivotButton="0" quotePrefix="0" xfId="0"/>
    <xf numFmtId="0" fontId="3" fillId="3" borderId="1" applyAlignment="1" pivotButton="0" quotePrefix="0" xfId="0">
      <alignment vertical="center" wrapText="1"/>
    </xf>
    <xf numFmtId="0" fontId="3" fillId="7" borderId="1" applyAlignment="1" pivotButton="0" quotePrefix="0" xfId="0">
      <alignment vertical="center" wrapText="1"/>
    </xf>
    <xf numFmtId="3" fontId="0" fillId="0" borderId="1" applyAlignment="1" pivotButton="0" quotePrefix="0" xfId="0">
      <alignment vertical="top" wrapText="1"/>
    </xf>
    <xf numFmtId="164" fontId="0" fillId="0" borderId="1" applyAlignment="1" pivotButton="0" quotePrefix="0" xfId="0">
      <alignment vertical="top" wrapText="1"/>
    </xf>
    <xf numFmtId="0" fontId="9" fillId="8" borderId="1" applyAlignment="1" pivotButton="0" quotePrefix="0" xfId="0">
      <alignment vertical="top" wrapText="1"/>
    </xf>
    <xf numFmtId="0" fontId="0" fillId="4" borderId="1" applyAlignment="1" pivotButton="0" quotePrefix="0" xfId="0">
      <alignment vertical="top" wrapText="1"/>
    </xf>
    <xf numFmtId="3" fontId="0" fillId="4" borderId="1" applyAlignment="1" pivotButton="0" quotePrefix="0" xfId="0">
      <alignment vertical="top" wrapText="1"/>
    </xf>
    <xf numFmtId="164" fontId="0" fillId="4" borderId="1" applyAlignment="1" pivotButton="0" quotePrefix="0" xfId="0">
      <alignment vertical="top" wrapText="1"/>
    </xf>
  </cellXfs>
  <cellStyles count="1">
    <cellStyle name="Normal" xfId="0" builtinId="0" hidden="0"/>
  </cellStyles>
  <dxfs count="6">
    <dxf>
      <font>
        <b val="1"/>
        <color rgb="009C0006"/>
      </font>
      <fill>
        <patternFill patternType="solid">
          <fgColor rgb="00FFC7CE"/>
          <bgColor rgb="00FFC7CE"/>
        </patternFill>
      </fill>
    </dxf>
    <dxf>
      <font>
        <b val="1"/>
        <color rgb="009C5700"/>
      </font>
      <fill>
        <patternFill patternType="solid">
          <fgColor rgb="00FFEB9C"/>
          <bgColor rgb="00FFEB9C"/>
        </patternFill>
      </fill>
    </dxf>
    <dxf>
      <font>
        <b val="1"/>
        <color rgb="00006100"/>
      </font>
      <fill>
        <patternFill patternType="solid">
          <fgColor rgb="00C6EFCE"/>
          <bgColor rgb="00C6EFCE"/>
        </patternFill>
      </fill>
    </dxf>
    <dxf>
      <font>
        <b val="1"/>
        <color rgb="001F3864"/>
      </font>
      <fill>
        <patternFill patternType="solid">
          <fgColor rgb="00DDEBF7"/>
          <bgColor rgb="00DDEBF7"/>
        </patternFill>
      </fill>
    </dxf>
    <dxf>
      <font>
        <b val="1"/>
        <color rgb="00595959"/>
      </font>
      <fill>
        <patternFill patternType="solid">
          <fgColor rgb="00EDEDED"/>
          <bgColor rgb="00EDEDED"/>
        </patternFill>
      </fill>
    </dxf>
    <dxf>
      <font>
        <b val="1"/>
        <color rgb="00843C0C"/>
      </font>
      <fill>
        <patternFill patternType="solid">
          <fgColor rgb="00FCE4D6"/>
          <b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9"/>
  <sheetViews>
    <sheetView showGridLines="0" tabSelected="1" workbookViewId="0">
      <selection activeCell="A1" sqref="A1"/>
    </sheetView>
  </sheetViews>
  <sheetFormatPr baseColWidth="8" defaultRowHeight="15"/>
  <cols>
    <col width="2" customWidth="1" min="1" max="1"/>
    <col width="32" customWidth="1" min="2" max="2"/>
    <col width="70" customWidth="1" min="3" max="3"/>
  </cols>
  <sheetData>
    <row r="2">
      <c r="B2" s="1" t="inlineStr">
        <is>
          <t>HIPAA Security Risk Assessment</t>
        </is>
      </c>
      <c r="C2" s="2" t="n"/>
    </row>
    <row r="3">
      <c r="B3" s="3" t="inlineStr">
        <is>
          <t>ePHI inventory · Security Rule safeguards (45 CFR 164.308 to 164.316) · risk register · dashboard</t>
        </is>
      </c>
      <c r="C3" s="4" t="n"/>
    </row>
    <row r="5">
      <c r="B5" s="5" t="inlineStr">
        <is>
          <t>DOCUMENT CONTROL</t>
        </is>
      </c>
      <c r="C5" s="2" t="n"/>
    </row>
    <row r="6">
      <c r="B6" s="6" t="inlineStr">
        <is>
          <t>Organization Name:</t>
        </is>
      </c>
      <c r="C6" s="7" t="inlineStr"/>
    </row>
    <row r="7">
      <c r="B7" s="6" t="inlineStr">
        <is>
          <t>Department / Team:</t>
        </is>
      </c>
      <c r="C7" s="7" t="inlineStr"/>
    </row>
    <row r="8">
      <c r="B8" s="6" t="inlineStr">
        <is>
          <t>Document Owner:</t>
        </is>
      </c>
      <c r="C8" s="7" t="inlineStr"/>
    </row>
    <row r="9">
      <c r="B9" s="6" t="inlineStr">
        <is>
          <t>Author / Prepared By:</t>
        </is>
      </c>
      <c r="C9" s="7" t="inlineStr"/>
    </row>
    <row r="10">
      <c r="B10" s="6" t="inlineStr">
        <is>
          <t>Version:</t>
        </is>
      </c>
      <c r="C10" s="7" t="inlineStr">
        <is>
          <t>1.0</t>
        </is>
      </c>
    </row>
    <row r="11">
      <c r="B11" s="6" t="inlineStr">
        <is>
          <t>Status:</t>
        </is>
      </c>
      <c r="C11" s="7" t="inlineStr">
        <is>
          <t>Draft</t>
        </is>
      </c>
    </row>
    <row r="12">
      <c r="B12" s="6" t="inlineStr">
        <is>
          <t>Date Created:</t>
        </is>
      </c>
      <c r="C12" s="7" t="inlineStr"/>
    </row>
    <row r="13">
      <c r="B13" s="6" t="inlineStr">
        <is>
          <t>Last Reviewed:</t>
        </is>
      </c>
      <c r="C13" s="7" t="inlineStr"/>
    </row>
    <row r="14">
      <c r="B14" s="6" t="inlineStr">
        <is>
          <t>Next Review Date:</t>
        </is>
      </c>
      <c r="C14" s="7" t="inlineStr"/>
    </row>
    <row r="15">
      <c r="B15" s="6" t="inlineStr">
        <is>
          <t>Classification:</t>
        </is>
      </c>
      <c r="C15" s="7" t="inlineStr">
        <is>
          <t>Confidential</t>
        </is>
      </c>
    </row>
    <row r="16">
      <c r="B16" s="6" t="inlineStr">
        <is>
          <t>Distribution:</t>
        </is>
      </c>
      <c r="C16" s="7" t="inlineStr">
        <is>
          <t>Internal. Do not distribute externally without approval.</t>
        </is>
      </c>
    </row>
    <row r="18">
      <c r="B18" s="5" t="inlineStr">
        <is>
          <t>HOW TO USE THIS WORKBOOK</t>
        </is>
      </c>
      <c r="C18" s="2" t="n"/>
    </row>
    <row r="19">
      <c r="B19" s="8" t="inlineStr">
        <is>
          <t>1. Settings</t>
        </is>
      </c>
      <c r="C19" s="9" t="inlineStr">
        <is>
          <t>Check the scoring thresholds and scales. Defaults work for most small organizations.</t>
        </is>
      </c>
    </row>
    <row r="20" ht="35" customHeight="1">
      <c r="B20" s="8" t="inlineStr">
        <is>
          <t>2. ePHI Inventory</t>
        </is>
      </c>
      <c r="C20" s="9" t="inlineStr">
        <is>
          <t>List every system, vendor, device and paper store that creates, receives, keeps or sends ePHI. The Gap check flags missing BAAs, encryption or MFA. It shows Incomplete until every check is answered.</t>
        </is>
      </c>
    </row>
    <row r="21">
      <c r="B21" s="8" t="inlineStr">
        <is>
          <t>3. Safeguards Checklist</t>
        </is>
      </c>
      <c r="C21" s="9" t="inlineStr">
        <is>
          <t>Set a status for each implementation specification. For Addressable items you do not implement, write the documented alternative or reason: HIPAA requires it.</t>
        </is>
      </c>
    </row>
    <row r="22">
      <c r="B22" s="8" t="inlineStr">
        <is>
          <t>4. Risk Register</t>
        </is>
      </c>
      <c r="C22" s="9" t="inlineStr">
        <is>
          <t>Record threats and vulnerabilities per ePHI asset. Score likelihood and impact 1 to 5; scores, levels and overdue days calculate automatically.</t>
        </is>
      </c>
    </row>
    <row r="23">
      <c r="B23" s="8" t="inlineStr">
        <is>
          <t>5. Dashboard</t>
        </is>
      </c>
      <c r="C23" s="9" t="inlineStr">
        <is>
          <t>Shows safeguard compliance, ePHI gaps, risk levels before and after treatment, and a heat map. Use it for your annual evaluation (164.308(a)(8)).</t>
        </is>
      </c>
    </row>
    <row r="24">
      <c r="B24" s="8" t="inlineStr">
        <is>
          <t>Example rows</t>
        </is>
      </c>
      <c r="C24" s="9" t="inlineStr">
        <is>
          <t>Rows that start with an ID like R-001 or A-001 are examples. Overwrite or delete them. Formulas are ready for 300 rows on each register.</t>
        </is>
      </c>
    </row>
    <row r="25">
      <c r="B25" s="8" t="inlineStr">
        <is>
          <t>Note</t>
        </is>
      </c>
      <c r="C25" s="9" t="inlineStr">
        <is>
          <t>This template supports the risk analysis required by 164.308(a)(1)(ii)(A). It is not legal advice, and HHS has proposed updates to the Security Rule: check the current rule before relying on Required/Addressable labels.</t>
        </is>
      </c>
    </row>
    <row r="27">
      <c r="B27" s="10" t="inlineStr">
        <is>
          <t>Version history and approval sign-off are kept on the Version &amp; Approval tab. Fill in document control before your audit.</t>
        </is>
      </c>
      <c r="C27" s="11" t="n"/>
    </row>
    <row r="29">
      <c r="B29" s="12" t="inlineStr">
        <is>
          <t>© SecureSlate | getsecureslate.com | Template v1.0 | Provided as is, not legal advice.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K46"/>
  <sheetViews>
    <sheetView showGridLines="0" tabSelected="0" workbookViewId="0">
      <selection activeCell="A1" sqref="A1"/>
    </sheetView>
  </sheetViews>
  <sheetFormatPr baseColWidth="8" defaultRowHeight="15"/>
  <cols>
    <col width="2" customWidth="1" min="1" max="1"/>
    <col width="36" customWidth="1" min="2" max="2"/>
    <col width="12" customWidth="1" min="3" max="3"/>
    <col width="12" customWidth="1" min="4" max="4"/>
    <col width="3" customWidth="1" min="5" max="5"/>
    <col width="22" customWidth="1" min="6" max="6"/>
    <col width="11" customWidth="1" min="7" max="7"/>
    <col width="11" customWidth="1" min="8" max="8"/>
    <col width="11" customWidth="1" min="9" max="9"/>
    <col width="11" customWidth="1" min="10" max="10"/>
    <col width="11" customWidth="1" min="11" max="11"/>
  </cols>
  <sheetData>
    <row r="2" ht="26" customHeight="1">
      <c r="B2" s="13" t="inlineStr">
        <is>
          <t>HIPAA SECURITY RISK ASSESSMENT DASHBOARD</t>
        </is>
      </c>
    </row>
    <row r="3">
      <c r="B3" s="14" t="inlineStr">
        <is>
          <t>Updates automatically from the other tabs. Do not type in this sheet.</t>
        </is>
      </c>
    </row>
    <row r="5">
      <c r="B5" s="15" t="inlineStr">
        <is>
          <t>Key figures</t>
        </is>
      </c>
      <c r="C5" s="15" t="inlineStr">
        <is>
          <t>Value</t>
        </is>
      </c>
      <c r="D5" s="16" t="n"/>
      <c r="F5" s="17" t="inlineStr">
        <is>
          <t>Inherent risk heat map</t>
        </is>
      </c>
    </row>
    <row r="6">
      <c r="B6" s="7" t="inlineStr">
        <is>
          <t>ePHI assets listed</t>
        </is>
      </c>
      <c r="C6" s="18">
        <f>COUNTA('ePHI Inventory'!$B$3:$B$302)</f>
        <v>4</v>
      </c>
      <c r="D6" s="16" t="n"/>
      <c r="F6" s="19" t="inlineStr">
        <is>
          <t>Likelihood \ Impact</t>
        </is>
      </c>
      <c r="G6" s="20" t="n">
        <v>1</v>
      </c>
      <c r="H6" s="20" t="n">
        <v>2</v>
      </c>
      <c r="I6" s="20" t="n">
        <v>3</v>
      </c>
      <c r="J6" s="20" t="n">
        <v>4</v>
      </c>
      <c r="K6" s="20" t="n">
        <v>5</v>
      </c>
    </row>
    <row r="7" ht="22" customHeight="1">
      <c r="B7" s="7" t="inlineStr">
        <is>
          <t>ePHI assets with a gap</t>
        </is>
      </c>
      <c r="C7" s="18">
        <f>COUNTIF('ePHI Inventory'!$M$3:$M$302,"Gap*")</f>
        <v>1</v>
      </c>
      <c r="D7" s="16" t="n"/>
      <c r="F7" s="20" t="n">
        <v>5</v>
      </c>
      <c r="G7" s="21">
        <f>COUNTIFS('Risk Register'!$H$3:$H$302,5,'Risk Register'!$I$3:$I$302,1)</f>
        <v>0</v>
      </c>
      <c r="H7" s="22">
        <f>COUNTIFS('Risk Register'!$H$3:$H$302,5,'Risk Register'!$I$3:$I$302,2)</f>
        <v>0</v>
      </c>
      <c r="I7" s="22">
        <f>COUNTIFS('Risk Register'!$H$3:$H$302,5,'Risk Register'!$I$3:$I$302,3)</f>
        <v>0</v>
      </c>
      <c r="J7" s="23">
        <f>COUNTIFS('Risk Register'!$H$3:$H$302,5,'Risk Register'!$I$3:$I$302,4)</f>
        <v>0</v>
      </c>
      <c r="K7" s="23">
        <f>COUNTIFS('Risk Register'!$H$3:$H$302,5,'Risk Register'!$I$3:$I$302,5)</f>
        <v>0</v>
      </c>
    </row>
    <row r="8" ht="22" customHeight="1">
      <c r="B8" s="7" t="inlineStr">
        <is>
          <t>ePHI assets incomplete</t>
        </is>
      </c>
      <c r="C8" s="18">
        <f>COUNTIF('ePHI Inventory'!$M$3:$M$302,"Incomplete")</f>
        <v>0</v>
      </c>
      <c r="D8" s="16" t="n"/>
      <c r="F8" s="20" t="n">
        <v>4</v>
      </c>
      <c r="G8" s="25">
        <f>COUNTIFS('Risk Register'!$H$3:$H$302,4,'Risk Register'!$I$3:$I$302,1)</f>
        <v>0</v>
      </c>
      <c r="H8" s="21">
        <f>COUNTIFS('Risk Register'!$H$3:$H$302,4,'Risk Register'!$I$3:$I$302,2)</f>
        <v>0</v>
      </c>
      <c r="I8" s="22">
        <f>COUNTIFS('Risk Register'!$H$3:$H$302,4,'Risk Register'!$I$3:$I$302,3)</f>
        <v>0</v>
      </c>
      <c r="J8" s="22">
        <f>COUNTIFS('Risk Register'!$H$3:$H$302,4,'Risk Register'!$I$3:$I$302,4)</f>
        <v>0</v>
      </c>
      <c r="K8" s="23">
        <f>COUNTIFS('Risk Register'!$H$3:$H$302,4,'Risk Register'!$I$3:$I$302,5)</f>
        <v>1</v>
      </c>
    </row>
    <row r="9" ht="22" customHeight="1">
      <c r="B9" s="7" t="inlineStr">
        <is>
          <t>Safeguards met or documented</t>
        </is>
      </c>
      <c r="C9" s="24">
        <f>IF(COUNTA('Safeguards Checklist'!$A$3:$A$302)=0,0,(COUNTIF('Safeguards Checklist'!$K$3:$K$302,"Met")+COUNTIF('Safeguards Checklist'!$K$3:$K$302,"Documented alternative")+COUNTIF('Safeguards Checklist'!$K$3:$K$302,"Not applicable"))/COUNTA('Safeguards Checklist'!$A$3:$A$302))</f>
        <v>0</v>
      </c>
      <c r="D9" s="16" t="n"/>
      <c r="F9" s="20" t="n">
        <v>3</v>
      </c>
      <c r="G9" s="25">
        <f>COUNTIFS('Risk Register'!$H$3:$H$302,3,'Risk Register'!$I$3:$I$302,1)</f>
        <v>0</v>
      </c>
      <c r="H9" s="21">
        <f>COUNTIFS('Risk Register'!$H$3:$H$302,3,'Risk Register'!$I$3:$I$302,2)</f>
        <v>0</v>
      </c>
      <c r="I9" s="21">
        <f>COUNTIFS('Risk Register'!$H$3:$H$302,3,'Risk Register'!$I$3:$I$302,3)</f>
        <v>1</v>
      </c>
      <c r="J9" s="22">
        <f>COUNTIFS('Risk Register'!$H$3:$H$302,3,'Risk Register'!$I$3:$I$302,4)</f>
        <v>1</v>
      </c>
      <c r="K9" s="22">
        <f>COUNTIFS('Risk Register'!$H$3:$H$302,3,'Risk Register'!$I$3:$I$302,5)</f>
        <v>0</v>
      </c>
    </row>
    <row r="10" ht="22" customHeight="1">
      <c r="B10" s="7" t="inlineStr">
        <is>
          <t>Safeguard gaps</t>
        </is>
      </c>
      <c r="C10" s="18">
        <f>COUNTIF('Safeguards Checklist'!$K$3:$K$302,"Gap")</f>
        <v>0</v>
      </c>
      <c r="D10" s="16" t="n"/>
      <c r="F10" s="20" t="n">
        <v>2</v>
      </c>
      <c r="G10" s="25">
        <f>COUNTIFS('Risk Register'!$H$3:$H$302,2,'Risk Register'!$I$3:$I$302,1)</f>
        <v>0</v>
      </c>
      <c r="H10" s="25">
        <f>COUNTIFS('Risk Register'!$H$3:$H$302,2,'Risk Register'!$I$3:$I$302,2)</f>
        <v>0</v>
      </c>
      <c r="I10" s="21">
        <f>COUNTIFS('Risk Register'!$H$3:$H$302,2,'Risk Register'!$I$3:$I$302,3)</f>
        <v>0</v>
      </c>
      <c r="J10" s="21">
        <f>COUNTIFS('Risk Register'!$H$3:$H$302,2,'Risk Register'!$I$3:$I$302,4)</f>
        <v>0</v>
      </c>
      <c r="K10" s="22">
        <f>COUNTIFS('Risk Register'!$H$3:$H$302,2,'Risk Register'!$I$3:$I$302,5)</f>
        <v>0</v>
      </c>
    </row>
    <row r="11" ht="22" customHeight="1">
      <c r="B11" s="7" t="inlineStr">
        <is>
          <t>Risks recorded</t>
        </is>
      </c>
      <c r="C11" s="18">
        <f>COUNT('Risk Register'!$J$3:$J$302)</f>
        <v>3</v>
      </c>
      <c r="D11" s="16" t="n"/>
      <c r="F11" s="20" t="n">
        <v>1</v>
      </c>
      <c r="G11" s="25">
        <f>COUNTIFS('Risk Register'!$H$3:$H$302,1,'Risk Register'!$I$3:$I$302,1)</f>
        <v>0</v>
      </c>
      <c r="H11" s="25">
        <f>COUNTIFS('Risk Register'!$H$3:$H$302,1,'Risk Register'!$I$3:$I$302,2)</f>
        <v>0</v>
      </c>
      <c r="I11" s="25">
        <f>COUNTIFS('Risk Register'!$H$3:$H$302,1,'Risk Register'!$I$3:$I$302,3)</f>
        <v>0</v>
      </c>
      <c r="J11" s="25">
        <f>COUNTIFS('Risk Register'!$H$3:$H$302,1,'Risk Register'!$I$3:$I$302,4)</f>
        <v>0</v>
      </c>
      <c r="K11" s="21">
        <f>COUNTIFS('Risk Register'!$H$3:$H$302,1,'Risk Register'!$I$3:$I$302,5)</f>
        <v>0</v>
      </c>
    </row>
    <row r="12">
      <c r="B12" s="7" t="inlineStr">
        <is>
          <t>Open risks currently High or Critical</t>
        </is>
      </c>
      <c r="C12" s="18">
        <f>COUNTIFS('Risk Register'!$K$3:$K$302,"Critical",'Risk Register'!$P$3:$P$302,"&lt;&gt;Done",'Risk Register'!$P$3:$P$302,"&lt;&gt;Accepted")+COUNTIFS('Risk Register'!$K$3:$K$302,"High",'Risk Register'!$P$3:$P$302,"&lt;&gt;Done",'Risk Register'!$P$3:$P$302,"&lt;&gt;Accepted")</f>
        <v>2</v>
      </c>
      <c r="D12" s="16" t="n"/>
    </row>
    <row r="13">
      <c r="B13" s="7" t="inlineStr">
        <is>
          <t>Overdue risk actions</t>
        </is>
      </c>
      <c r="C13" s="18">
        <f>COUNTIF('Risk Register'!$Q$3:$Q$302,"&gt;0")</f>
        <v>0</v>
      </c>
      <c r="D13" s="16" t="n"/>
      <c r="F13" s="26" t="inlineStr">
        <is>
          <t>Cell colours use the default thresholds. Counts update as you score risks.</t>
        </is>
      </c>
    </row>
    <row r="14"/>
    <row r="15">
      <c r="B15" s="15" t="inlineStr">
        <is>
          <t>Safeguards by compliance result</t>
        </is>
      </c>
      <c r="C15" s="15" t="inlineStr">
        <is>
          <t>Count</t>
        </is>
      </c>
      <c r="D15" s="15" t="inlineStr">
        <is>
          <t>Share</t>
        </is>
      </c>
      <c r="F15" s="17" t="inlineStr">
        <is>
          <t>Residual risk heat map</t>
        </is>
      </c>
    </row>
    <row r="16">
      <c r="B16" s="27" t="inlineStr">
        <is>
          <t>Met</t>
        </is>
      </c>
      <c r="C16" s="7">
        <f>COUNTIF('Safeguards Checklist'!$K$3:$K$302,"Met")</f>
        <v>0</v>
      </c>
      <c r="D16" s="28">
        <f>IF(SUM($C$16:$C$21)=0,0,C16/SUM($C$16:$C$21))</f>
        <v>0</v>
      </c>
      <c r="F16" s="19" t="inlineStr">
        <is>
          <t>Likelihood \ Impact</t>
        </is>
      </c>
      <c r="G16" s="20" t="n">
        <v>1</v>
      </c>
      <c r="H16" s="20" t="n">
        <v>2</v>
      </c>
      <c r="I16" s="20" t="n">
        <v>3</v>
      </c>
      <c r="J16" s="20" t="n">
        <v>4</v>
      </c>
      <c r="K16" s="20" t="n">
        <v>5</v>
      </c>
    </row>
    <row r="17" ht="22" customHeight="1">
      <c r="B17" s="29" t="inlineStr">
        <is>
          <t>Partial</t>
        </is>
      </c>
      <c r="C17" s="7">
        <f>COUNTIF('Safeguards Checklist'!$K$3:$K$302,"Partial")</f>
        <v>0</v>
      </c>
      <c r="D17" s="28">
        <f>IF(SUM($C$16:$C$21)=0,0,C17/SUM($C$16:$C$21))</f>
        <v>0</v>
      </c>
      <c r="F17" s="20" t="n">
        <v>5</v>
      </c>
      <c r="G17" s="21">
        <f>COUNTIFS('Risk Register'!$R$3:$R$302,5,'Risk Register'!$S$3:$S$302,1)</f>
        <v>0</v>
      </c>
      <c r="H17" s="22">
        <f>COUNTIFS('Risk Register'!$R$3:$R$302,5,'Risk Register'!$S$3:$S$302,2)</f>
        <v>0</v>
      </c>
      <c r="I17" s="22">
        <f>COUNTIFS('Risk Register'!$R$3:$R$302,5,'Risk Register'!$S$3:$S$302,3)</f>
        <v>0</v>
      </c>
      <c r="J17" s="23">
        <f>COUNTIFS('Risk Register'!$R$3:$R$302,5,'Risk Register'!$S$3:$S$302,4)</f>
        <v>0</v>
      </c>
      <c r="K17" s="23">
        <f>COUNTIFS('Risk Register'!$R$3:$R$302,5,'Risk Register'!$S$3:$S$302,5)</f>
        <v>0</v>
      </c>
    </row>
    <row r="18" ht="22" customHeight="1">
      <c r="B18" s="30" t="inlineStr">
        <is>
          <t>Documented alternative</t>
        </is>
      </c>
      <c r="C18" s="7">
        <f>COUNTIF('Safeguards Checklist'!$K$3:$K$302,"Documented alternative")</f>
        <v>0</v>
      </c>
      <c r="D18" s="28">
        <f>IF(SUM($C$16:$C$21)=0,0,C18/SUM($C$16:$C$21))</f>
        <v>0</v>
      </c>
      <c r="F18" s="20" t="n">
        <v>4</v>
      </c>
      <c r="G18" s="25">
        <f>COUNTIFS('Risk Register'!$R$3:$R$302,4,'Risk Register'!$S$3:$S$302,1)</f>
        <v>0</v>
      </c>
      <c r="H18" s="21">
        <f>COUNTIFS('Risk Register'!$R$3:$R$302,4,'Risk Register'!$S$3:$S$302,2)</f>
        <v>0</v>
      </c>
      <c r="I18" s="22">
        <f>COUNTIFS('Risk Register'!$R$3:$R$302,4,'Risk Register'!$S$3:$S$302,3)</f>
        <v>0</v>
      </c>
      <c r="J18" s="22">
        <f>COUNTIFS('Risk Register'!$R$3:$R$302,4,'Risk Register'!$S$3:$S$302,4)</f>
        <v>0</v>
      </c>
      <c r="K18" s="23">
        <f>COUNTIFS('Risk Register'!$R$3:$R$302,4,'Risk Register'!$S$3:$S$302,5)</f>
        <v>0</v>
      </c>
    </row>
    <row r="19" ht="22" customHeight="1">
      <c r="B19" s="31" t="inlineStr">
        <is>
          <t>Not applicable</t>
        </is>
      </c>
      <c r="C19" s="7">
        <f>COUNTIF('Safeguards Checklist'!$K$3:$K$302,"Not applicable")</f>
        <v>0</v>
      </c>
      <c r="D19" s="28">
        <f>IF(SUM($C$16:$C$21)=0,0,C19/SUM($C$16:$C$21))</f>
        <v>0</v>
      </c>
      <c r="F19" s="20" t="n">
        <v>3</v>
      </c>
      <c r="G19" s="25">
        <f>COUNTIFS('Risk Register'!$R$3:$R$302,3,'Risk Register'!$S$3:$S$302,1)</f>
        <v>0</v>
      </c>
      <c r="H19" s="21">
        <f>COUNTIFS('Risk Register'!$R$3:$R$302,3,'Risk Register'!$S$3:$S$302,2)</f>
        <v>1</v>
      </c>
      <c r="I19" s="21">
        <f>COUNTIFS('Risk Register'!$R$3:$R$302,3,'Risk Register'!$S$3:$S$302,3)</f>
        <v>0</v>
      </c>
      <c r="J19" s="22">
        <f>COUNTIFS('Risk Register'!$R$3:$R$302,3,'Risk Register'!$S$3:$S$302,4)</f>
        <v>0</v>
      </c>
      <c r="K19" s="22">
        <f>COUNTIFS('Risk Register'!$R$3:$R$302,3,'Risk Register'!$S$3:$S$302,5)</f>
        <v>0</v>
      </c>
    </row>
    <row r="20" ht="22" customHeight="1">
      <c r="B20" s="32" t="inlineStr">
        <is>
          <t>Gap</t>
        </is>
      </c>
      <c r="C20" s="7">
        <f>COUNTIF('Safeguards Checklist'!$K$3:$K$302,"Gap")</f>
        <v>0</v>
      </c>
      <c r="D20" s="28">
        <f>IF(SUM($C$16:$C$21)=0,0,C20/SUM($C$16:$C$21))</f>
        <v>0</v>
      </c>
      <c r="F20" s="20" t="n">
        <v>2</v>
      </c>
      <c r="G20" s="25">
        <f>COUNTIFS('Risk Register'!$R$3:$R$302,2,'Risk Register'!$S$3:$S$302,1)</f>
        <v>0</v>
      </c>
      <c r="H20" s="25">
        <f>COUNTIFS('Risk Register'!$R$3:$R$302,2,'Risk Register'!$S$3:$S$302,2)</f>
        <v>0</v>
      </c>
      <c r="I20" s="21">
        <f>COUNTIFS('Risk Register'!$R$3:$R$302,2,'Risk Register'!$S$3:$S$302,3)</f>
        <v>1</v>
      </c>
      <c r="J20" s="21">
        <f>COUNTIFS('Risk Register'!$R$3:$R$302,2,'Risk Register'!$S$3:$S$302,4)</f>
        <v>0</v>
      </c>
      <c r="K20" s="22">
        <f>COUNTIFS('Risk Register'!$R$3:$R$302,2,'Risk Register'!$S$3:$S$302,5)</f>
        <v>1</v>
      </c>
    </row>
    <row r="21" ht="22" customHeight="1">
      <c r="B21" s="31" t="inlineStr">
        <is>
          <t>Not assessed</t>
        </is>
      </c>
      <c r="C21" s="7">
        <f>COUNTIFS('Safeguards Checklist'!$A$3:$A$302,"&lt;&gt;",'Safeguards Checklist'!$F$3:$F$302,"")</f>
        <v>48</v>
      </c>
      <c r="D21" s="28">
        <f>IF(SUM($C$16:$C$21)=0,0,C21/SUM($C$16:$C$21))</f>
        <v>1</v>
      </c>
      <c r="F21" s="20" t="n">
        <v>1</v>
      </c>
      <c r="G21" s="25">
        <f>COUNTIFS('Risk Register'!$R$3:$R$302,1,'Risk Register'!$S$3:$S$302,1)</f>
        <v>0</v>
      </c>
      <c r="H21" s="25">
        <f>COUNTIFS('Risk Register'!$R$3:$R$302,1,'Risk Register'!$S$3:$S$302,2)</f>
        <v>0</v>
      </c>
      <c r="I21" s="25">
        <f>COUNTIFS('Risk Register'!$R$3:$R$302,1,'Risk Register'!$S$3:$S$302,3)</f>
        <v>0</v>
      </c>
      <c r="J21" s="25">
        <f>COUNTIFS('Risk Register'!$R$3:$R$302,1,'Risk Register'!$S$3:$S$302,4)</f>
        <v>0</v>
      </c>
      <c r="K21" s="21">
        <f>COUNTIFS('Risk Register'!$R$3:$R$302,1,'Risk Register'!$S$3:$S$302,5)</f>
        <v>0</v>
      </c>
    </row>
    <row r="22">
      <c r="B22" s="8" t="inlineStr">
        <is>
          <t>Total</t>
        </is>
      </c>
      <c r="C22" s="8">
        <f>SUM(C16:C21)</f>
        <v>48</v>
      </c>
    </row>
    <row r="23">
      <c r="F23" s="26" t="inlineStr">
        <is>
          <t>Cell colours use the default thresholds. Counts update as you score risks.</t>
        </is>
      </c>
    </row>
    <row r="24">
      <c r="B24" s="15" t="inlineStr">
        <is>
          <t>Gaps by safeguard type</t>
        </is>
      </c>
      <c r="C24" s="15" t="inlineStr">
        <is>
          <t>Gaps</t>
        </is>
      </c>
      <c r="D24" s="15" t="inlineStr">
        <is>
          <t>Total</t>
        </is>
      </c>
    </row>
    <row r="25">
      <c r="B25" s="7" t="inlineStr">
        <is>
          <t>Administrative</t>
        </is>
      </c>
      <c r="C25" s="7">
        <f>COUNTIFS('Safeguards Checklist'!$B$3:$B$302,"Administrative",'Safeguards Checklist'!$K$3:$K$302,"Gap")</f>
        <v>0</v>
      </c>
      <c r="D25" s="7">
        <f>COUNTIF('Safeguards Checklist'!$B$3:$B$302,"Administrative")</f>
        <v>23</v>
      </c>
    </row>
    <row r="26">
      <c r="B26" s="7" t="inlineStr">
        <is>
          <t>Physical</t>
        </is>
      </c>
      <c r="C26" s="7">
        <f>COUNTIFS('Safeguards Checklist'!$B$3:$B$302,"Physical",'Safeguards Checklist'!$K$3:$K$302,"Gap")</f>
        <v>0</v>
      </c>
      <c r="D26" s="7">
        <f>COUNTIF('Safeguards Checklist'!$B$3:$B$302,"Physical")</f>
        <v>10</v>
      </c>
    </row>
    <row r="27">
      <c r="B27" s="7" t="inlineStr">
        <is>
          <t>Technical</t>
        </is>
      </c>
      <c r="C27" s="7">
        <f>COUNTIFS('Safeguards Checklist'!$B$3:$B$302,"Technical",'Safeguards Checklist'!$K$3:$K$302,"Gap")</f>
        <v>0</v>
      </c>
      <c r="D27" s="7">
        <f>COUNTIF('Safeguards Checklist'!$B$3:$B$302,"Technical")</f>
        <v>9</v>
      </c>
    </row>
    <row r="28">
      <c r="B28" s="7" t="inlineStr">
        <is>
          <t>Organizational</t>
        </is>
      </c>
      <c r="C28" s="7">
        <f>COUNTIFS('Safeguards Checklist'!$B$3:$B$302,"Organizational",'Safeguards Checklist'!$K$3:$K$302,"Gap")</f>
        <v>0</v>
      </c>
      <c r="D28" s="7">
        <f>COUNTIF('Safeguards Checklist'!$B$3:$B$302,"Organizational")</f>
        <v>2</v>
      </c>
    </row>
    <row r="29">
      <c r="B29" s="7" t="inlineStr">
        <is>
          <t>Policies and documentation</t>
        </is>
      </c>
      <c r="C29" s="7">
        <f>COUNTIFS('Safeguards Checklist'!$B$3:$B$302,"Policies and documentation",'Safeguards Checklist'!$K$3:$K$302,"Gap")</f>
        <v>0</v>
      </c>
      <c r="D29" s="7">
        <f>COUNTIF('Safeguards Checklist'!$B$3:$B$302,"Policies and documentation")</f>
        <v>4</v>
      </c>
    </row>
    <row r="30"/>
    <row r="31">
      <c r="B31" s="15" t="inlineStr">
        <is>
          <t>Risks by inherent level</t>
        </is>
      </c>
      <c r="C31" s="15" t="inlineStr">
        <is>
          <t>Count</t>
        </is>
      </c>
      <c r="D31" s="15" t="inlineStr">
        <is>
          <t>Share</t>
        </is>
      </c>
    </row>
    <row r="32">
      <c r="B32" s="32" t="inlineStr">
        <is>
          <t>Critical</t>
        </is>
      </c>
      <c r="C32" s="7">
        <f>COUNTIF('Risk Register'!$K$3:$K$302,"Critical")</f>
        <v>1</v>
      </c>
      <c r="D32" s="28">
        <f>IF(SUM($C$32:$C$35)=0,0,C32/SUM($C$32:$C$35))</f>
        <v>0.333333333333333</v>
      </c>
    </row>
    <row r="33">
      <c r="B33" s="33" t="inlineStr">
        <is>
          <t>High</t>
        </is>
      </c>
      <c r="C33" s="7">
        <f>COUNTIF('Risk Register'!$K$3:$K$302,"High")</f>
        <v>1</v>
      </c>
      <c r="D33" s="28">
        <f>IF(SUM($C$32:$C$35)=0,0,C33/SUM($C$32:$C$35))</f>
        <v>0.333333333333333</v>
      </c>
    </row>
    <row r="34">
      <c r="B34" s="29" t="inlineStr">
        <is>
          <t>Medium</t>
        </is>
      </c>
      <c r="C34" s="7">
        <f>COUNTIF('Risk Register'!$K$3:$K$302,"Medium")</f>
        <v>1</v>
      </c>
      <c r="D34" s="28">
        <f>IF(SUM($C$32:$C$35)=0,0,C34/SUM($C$32:$C$35))</f>
        <v>0.333333333333333</v>
      </c>
    </row>
    <row r="35">
      <c r="B35" s="27" t="inlineStr">
        <is>
          <t>Low</t>
        </is>
      </c>
      <c r="C35" s="7">
        <f>COUNTIF('Risk Register'!$K$3:$K$302,"Low")</f>
        <v>0</v>
      </c>
      <c r="D35" s="28">
        <f>IF(SUM($C$32:$C$35)=0,0,C35/SUM($C$32:$C$35))</f>
        <v>0</v>
      </c>
    </row>
    <row r="36">
      <c r="B36" s="8" t="inlineStr">
        <is>
          <t>Total</t>
        </is>
      </c>
      <c r="C36" s="8">
        <f>SUM(C32:C35)</f>
        <v>3</v>
      </c>
    </row>
    <row r="37"/>
    <row r="38">
      <c r="B38" s="15" t="inlineStr">
        <is>
          <t>Risks by residual level</t>
        </is>
      </c>
      <c r="C38" s="15" t="inlineStr">
        <is>
          <t>Count</t>
        </is>
      </c>
      <c r="D38" s="15" t="inlineStr">
        <is>
          <t>Share</t>
        </is>
      </c>
    </row>
    <row r="39">
      <c r="B39" s="32" t="inlineStr">
        <is>
          <t>Critical</t>
        </is>
      </c>
      <c r="C39" s="7">
        <f>COUNTIF('Risk Register'!$U$3:$U$302,"Critical")</f>
        <v>0</v>
      </c>
      <c r="D39" s="28">
        <f>IF(SUM($C$39:$C$42)=0,0,C39/SUM($C$39:$C$42))</f>
        <v>0</v>
      </c>
    </row>
    <row r="40">
      <c r="B40" s="33" t="inlineStr">
        <is>
          <t>High</t>
        </is>
      </c>
      <c r="C40" s="7">
        <f>COUNTIF('Risk Register'!$U$3:$U$302,"High")</f>
        <v>1</v>
      </c>
      <c r="D40" s="28">
        <f>IF(SUM($C$39:$C$42)=0,0,C40/SUM($C$39:$C$42))</f>
        <v>0.333333333333333</v>
      </c>
    </row>
    <row r="41">
      <c r="B41" s="29" t="inlineStr">
        <is>
          <t>Medium</t>
        </is>
      </c>
      <c r="C41" s="7">
        <f>COUNTIF('Risk Register'!$U$3:$U$302,"Medium")</f>
        <v>2</v>
      </c>
      <c r="D41" s="28">
        <f>IF(SUM($C$39:$C$42)=0,0,C41/SUM($C$39:$C$42))</f>
        <v>0.666666666666667</v>
      </c>
    </row>
    <row r="42">
      <c r="B42" s="27" t="inlineStr">
        <is>
          <t>Low</t>
        </is>
      </c>
      <c r="C42" s="7">
        <f>COUNTIF('Risk Register'!$U$3:$U$302,"Low")</f>
        <v>0</v>
      </c>
      <c r="D42" s="28">
        <f>IF(SUM($C$39:$C$42)=0,0,C42/SUM($C$39:$C$42))</f>
        <v>0</v>
      </c>
    </row>
    <row r="43">
      <c r="B43" s="8" t="inlineStr">
        <is>
          <t>Total</t>
        </is>
      </c>
      <c r="C43" s="8">
        <f>SUM(C39:C42)</f>
        <v>3</v>
      </c>
    </row>
    <row r="46"/>
  </sheetData>
  <mergeCells count="12">
    <mergeCell ref="C12:D12"/>
    <mergeCell ref="F5:K5"/>
    <mergeCell ref="C6:D6"/>
    <mergeCell ref="C7:D7"/>
    <mergeCell ref="C10:D10"/>
    <mergeCell ref="C11:D11"/>
    <mergeCell ref="C5:D5"/>
    <mergeCell ref="C9:D9"/>
    <mergeCell ref="C13:D13"/>
    <mergeCell ref="B2:K2"/>
    <mergeCell ref="C8:D8"/>
    <mergeCell ref="F15:K1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G16"/>
  <sheetViews>
    <sheetView showGridLines="0" tabSelected="0" workbookViewId="0">
      <selection activeCell="A1" sqref="A1"/>
    </sheetView>
  </sheetViews>
  <sheetFormatPr baseColWidth="8" defaultRowHeight="15"/>
  <cols>
    <col width="2" customWidth="1" min="1" max="1"/>
    <col width="34" customWidth="1" min="2" max="2"/>
    <col width="16" customWidth="1" min="3" max="3"/>
    <col width="40" customWidth="1" min="4" max="4"/>
    <col width="18" customWidth="1" min="5" max="5"/>
    <col width="18" customWidth="1" min="6" max="6"/>
    <col width="18" customWidth="1" min="7" max="7"/>
  </cols>
  <sheetData>
    <row r="2">
      <c r="B2" s="5" t="inlineStr">
        <is>
          <t>VERSION HISTORY</t>
        </is>
      </c>
      <c r="C2" s="2" t="n"/>
      <c r="D2" s="2" t="n"/>
      <c r="E2" s="2" t="n"/>
      <c r="F2" s="2" t="n"/>
      <c r="G2" s="2" t="n"/>
    </row>
    <row r="3">
      <c r="B3" s="15" t="inlineStr">
        <is>
          <t>Version</t>
        </is>
      </c>
      <c r="C3" s="15" t="inlineStr">
        <is>
          <t>Date</t>
        </is>
      </c>
      <c r="D3" s="15" t="inlineStr">
        <is>
          <t>Description of Changes</t>
        </is>
      </c>
      <c r="E3" s="15" t="inlineStr">
        <is>
          <t>Changed By</t>
        </is>
      </c>
      <c r="F3" s="15" t="inlineStr">
        <is>
          <t>Reviewed By</t>
        </is>
      </c>
      <c r="G3" s="15" t="inlineStr">
        <is>
          <t>Approved By</t>
        </is>
      </c>
    </row>
    <row r="4">
      <c r="B4" s="34" t="inlineStr">
        <is>
          <t>1.0</t>
        </is>
      </c>
      <c r="C4" s="34" t="n"/>
      <c r="D4" s="34" t="inlineStr">
        <is>
          <t>Initial release</t>
        </is>
      </c>
      <c r="E4" s="34" t="n"/>
      <c r="F4" s="34" t="n"/>
      <c r="G4" s="34" t="n"/>
    </row>
    <row r="5">
      <c r="B5" s="7" t="n"/>
      <c r="C5" s="7" t="n"/>
      <c r="D5" s="7" t="n"/>
      <c r="E5" s="7" t="n"/>
      <c r="F5" s="7" t="n"/>
      <c r="G5" s="7" t="n"/>
    </row>
    <row r="6">
      <c r="B6" s="34" t="n"/>
      <c r="C6" s="34" t="n"/>
      <c r="D6" s="34" t="n"/>
      <c r="E6" s="34" t="n"/>
      <c r="F6" s="34" t="n"/>
      <c r="G6" s="34" t="n"/>
    </row>
    <row r="7">
      <c r="B7" s="7" t="n"/>
      <c r="C7" s="7" t="n"/>
      <c r="D7" s="7" t="n"/>
      <c r="E7" s="7" t="n"/>
      <c r="F7" s="7" t="n"/>
      <c r="G7" s="7" t="n"/>
    </row>
    <row r="8">
      <c r="B8" s="34" t="n"/>
      <c r="C8" s="34" t="n"/>
      <c r="D8" s="34" t="n"/>
      <c r="E8" s="34" t="n"/>
      <c r="F8" s="34" t="n"/>
      <c r="G8" s="34" t="n"/>
    </row>
    <row r="9">
      <c r="B9" s="7" t="n"/>
      <c r="C9" s="7" t="n"/>
      <c r="D9" s="7" t="n"/>
      <c r="E9" s="7" t="n"/>
      <c r="F9" s="7" t="n"/>
      <c r="G9" s="7" t="n"/>
    </row>
    <row r="11">
      <c r="B11" s="5" t="inlineStr">
        <is>
          <t>APPROVAL SIGN-OFF</t>
        </is>
      </c>
      <c r="C11" s="2" t="n"/>
      <c r="D11" s="2" t="n"/>
      <c r="E11" s="2" t="n"/>
      <c r="F11" s="2" t="n"/>
      <c r="G11" s="2" t="n"/>
    </row>
    <row r="12">
      <c r="B12" s="15" t="inlineStr">
        <is>
          <t>Role</t>
        </is>
      </c>
      <c r="C12" s="15" t="inlineStr">
        <is>
          <t>Name (Print)</t>
        </is>
      </c>
      <c r="D12" s="15" t="inlineStr">
        <is>
          <t>Signature</t>
        </is>
      </c>
      <c r="E12" s="15" t="inlineStr">
        <is>
          <t>Date</t>
        </is>
      </c>
    </row>
    <row r="13">
      <c r="B13" s="8" t="inlineStr">
        <is>
          <t>Prepared By</t>
        </is>
      </c>
      <c r="C13" s="7" t="n"/>
      <c r="D13" s="7" t="n"/>
      <c r="E13" s="7" t="n"/>
    </row>
    <row r="14">
      <c r="B14" s="8" t="inlineStr">
        <is>
          <t>Reviewed By (Security Team)</t>
        </is>
      </c>
      <c r="C14" s="7" t="n"/>
      <c r="D14" s="7" t="n"/>
      <c r="E14" s="7" t="n"/>
    </row>
    <row r="15">
      <c r="B15" s="8" t="inlineStr">
        <is>
          <t>Approved By (CISO / Security Lead)</t>
        </is>
      </c>
      <c r="C15" s="7" t="n"/>
      <c r="D15" s="7" t="n"/>
      <c r="E15" s="7" t="n"/>
    </row>
    <row r="16">
      <c r="B16" s="8" t="inlineStr">
        <is>
          <t>Approved By (Executive Sponsor)</t>
        </is>
      </c>
      <c r="C16" s="7" t="n"/>
      <c r="D16" s="7" t="n"/>
      <c r="E16" s="7"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2:D23"/>
  <sheetViews>
    <sheetView showGridLines="0" tabSelected="0" workbookViewId="0">
      <selection activeCell="A1" sqref="A1"/>
    </sheetView>
  </sheetViews>
  <sheetFormatPr baseColWidth="8" defaultRowHeight="15"/>
  <cols>
    <col width="2" customWidth="1" min="1" max="1"/>
    <col width="34" customWidth="1" min="2" max="2"/>
    <col width="16" customWidth="1" min="3" max="3"/>
    <col width="70" customWidth="1" min="4" max="4"/>
  </cols>
  <sheetData>
    <row r="2">
      <c r="B2" s="35" t="inlineStr">
        <is>
          <t>SETTINGS</t>
        </is>
      </c>
      <c r="C2" s="2" t="n"/>
      <c r="D2" s="2" t="n"/>
    </row>
    <row r="3">
      <c r="B3" s="14" t="inlineStr">
        <is>
          <t>Change the values in column C to fit your organization. Every formula in the workbook reads from here.</t>
        </is>
      </c>
    </row>
    <row r="5">
      <c r="B5" s="15" t="inlineStr">
        <is>
          <t>Risk scoring thresholds</t>
        </is>
      </c>
      <c r="C5" s="15" t="inlineStr">
        <is>
          <t>Value</t>
        </is>
      </c>
      <c r="D5" s="15" t="inlineStr">
        <is>
          <t>Notes</t>
        </is>
      </c>
    </row>
    <row r="6">
      <c r="B6" s="7" t="inlineStr">
        <is>
          <t>Critical when score is at least</t>
        </is>
      </c>
      <c r="C6" s="36" t="n">
        <v>17</v>
      </c>
      <c r="D6" s="9" t="inlineStr">
        <is>
          <t>Score = likelihood x impact (1 to 25).</t>
        </is>
      </c>
    </row>
    <row r="7">
      <c r="B7" s="7" t="inlineStr">
        <is>
          <t>High when score is at least</t>
        </is>
      </c>
      <c r="C7" s="36" t="n">
        <v>10</v>
      </c>
      <c r="D7" s="9" t="inlineStr"/>
    </row>
    <row r="8">
      <c r="B8" s="7" t="inlineStr">
        <is>
          <t>Medium when score is at least</t>
        </is>
      </c>
      <c r="C8" s="36" t="n">
        <v>5</v>
      </c>
      <c r="D8" s="9" t="inlineStr">
        <is>
          <t>Anything lower is Low.</t>
        </is>
      </c>
    </row>
    <row r="9"/>
    <row r="10"/>
    <row r="11">
      <c r="B11" s="15" t="inlineStr">
        <is>
          <t>Likelihood scale</t>
        </is>
      </c>
      <c r="C11" s="15" t="inlineStr">
        <is>
          <t>Score</t>
        </is>
      </c>
      <c r="D11" s="15" t="inlineStr">
        <is>
          <t>Meaning</t>
        </is>
      </c>
    </row>
    <row r="12">
      <c r="B12" s="9" t="inlineStr">
        <is>
          <t>Rare</t>
        </is>
      </c>
      <c r="C12" s="37" t="n">
        <v>1</v>
      </c>
      <c r="D12" s="9" t="inlineStr">
        <is>
          <t>Less than once in 5 years</t>
        </is>
      </c>
    </row>
    <row r="13">
      <c r="B13" s="9" t="inlineStr">
        <is>
          <t>Unlikely</t>
        </is>
      </c>
      <c r="C13" s="37" t="n">
        <v>2</v>
      </c>
      <c r="D13" s="9" t="inlineStr">
        <is>
          <t>Once in 2 to 5 years</t>
        </is>
      </c>
    </row>
    <row r="14">
      <c r="B14" s="9" t="inlineStr">
        <is>
          <t>Possible</t>
        </is>
      </c>
      <c r="C14" s="37" t="n">
        <v>3</v>
      </c>
      <c r="D14" s="9" t="inlineStr">
        <is>
          <t>About once a year</t>
        </is>
      </c>
    </row>
    <row r="15">
      <c r="B15" s="9" t="inlineStr">
        <is>
          <t>Likely</t>
        </is>
      </c>
      <c r="C15" s="37" t="n">
        <v>4</v>
      </c>
      <c r="D15" s="9" t="inlineStr">
        <is>
          <t>Several times a year</t>
        </is>
      </c>
    </row>
    <row r="16">
      <c r="B16" s="9" t="inlineStr">
        <is>
          <t>Almost certain</t>
        </is>
      </c>
      <c r="C16" s="37" t="n">
        <v>5</v>
      </c>
      <c r="D16" s="9" t="inlineStr">
        <is>
          <t>Monthly or more often</t>
        </is>
      </c>
    </row>
    <row r="18">
      <c r="B18" s="15" t="inlineStr">
        <is>
          <t>Impact scale</t>
        </is>
      </c>
      <c r="C18" s="15" t="inlineStr">
        <is>
          <t>Score</t>
        </is>
      </c>
      <c r="D18" s="15" t="inlineStr">
        <is>
          <t>Meaning</t>
        </is>
      </c>
    </row>
    <row r="19">
      <c r="B19" s="9" t="inlineStr">
        <is>
          <t>Negligible</t>
        </is>
      </c>
      <c r="C19" s="37" t="n">
        <v>1</v>
      </c>
      <c r="D19" s="9" t="inlineStr">
        <is>
          <t>No customer or patient effect, trivial cost</t>
        </is>
      </c>
    </row>
    <row r="20">
      <c r="B20" s="9" t="inlineStr">
        <is>
          <t>Minor</t>
        </is>
      </c>
      <c r="C20" s="37" t="n">
        <v>2</v>
      </c>
      <c r="D20" s="9" t="inlineStr">
        <is>
          <t>Limited internal disruption, small cost</t>
        </is>
      </c>
    </row>
    <row r="21">
      <c r="B21" s="9" t="inlineStr">
        <is>
          <t>Moderate</t>
        </is>
      </c>
      <c r="C21" s="37" t="n">
        <v>3</v>
      </c>
      <c r="D21" s="9" t="inlineStr">
        <is>
          <t>Some customers affected or a small data exposure</t>
        </is>
      </c>
    </row>
    <row r="22">
      <c r="B22" s="9" t="inlineStr">
        <is>
          <t>Major</t>
        </is>
      </c>
      <c r="C22" s="37" t="n">
        <v>4</v>
      </c>
      <c r="D22" s="9" t="inlineStr">
        <is>
          <t>Breach of sensitive data or outage affecting many customers</t>
        </is>
      </c>
    </row>
    <row r="23">
      <c r="B23" s="9" t="inlineStr">
        <is>
          <t>Severe</t>
        </is>
      </c>
      <c r="C23" s="37" t="n">
        <v>5</v>
      </c>
      <c r="D23" s="9" t="inlineStr">
        <is>
          <t>Regulatory action, large breach or threat to the business</t>
        </is>
      </c>
    </row>
  </sheetData>
  <pageMargins left="0.75" right="0.75" top="1" bottom="1" header="0.5" footer="0.5"/>
</worksheet>
</file>

<file path=xl/worksheets/sheet5.xml><?xml version="1.0" encoding="utf-8"?>
<worksheet xmlns="http://schemas.openxmlformats.org/spreadsheetml/2006/main">
  <sheetPr>
    <tabColor rgb="002F5597"/>
    <outlinePr summaryBelow="1" summaryRight="1"/>
    <pageSetUpPr/>
  </sheetPr>
  <dimension ref="A1:M302"/>
  <sheetViews>
    <sheetView tabSelected="0" workbookViewId="0">
      <pane xSplit="2" ySplit="2" topLeftCell="C3" activePane="bottomRight" state="frozen"/>
      <selection pane="topRight" activeCell="A1" sqref="A1"/>
      <selection pane="bottomLeft" activeCell="A1" sqref="A1"/>
      <selection pane="bottomRight" activeCell="A1" sqref="A1"/>
    </sheetView>
  </sheetViews>
  <sheetFormatPr baseColWidth="8" defaultRowHeight="15"/>
  <cols>
    <col width="9" customWidth="1" min="1" max="1"/>
    <col width="28" customWidth="1" min="2" max="2"/>
    <col width="16" customWidth="1" min="3" max="3"/>
    <col width="30" customWidth="1" min="4" max="4"/>
    <col width="11" customWidth="1" min="5" max="5"/>
    <col width="16" customWidth="1" min="6" max="6"/>
    <col width="10" customWidth="1" min="7" max="7"/>
    <col width="10" customWidth="1" min="8" max="8"/>
    <col width="10" customWidth="1" min="9" max="9"/>
    <col width="11" customWidth="1" min="10" max="10"/>
    <col width="14" customWidth="1" min="11" max="11"/>
    <col width="12" customWidth="1" min="12" max="12"/>
    <col width="22" customWidth="1" min="13" max="13"/>
  </cols>
  <sheetData>
    <row r="1" ht="24" customHeight="1">
      <c r="A1" s="38" t="inlineStr">
        <is>
          <t>ePHI INVENTORY (WHERE PROTECTED HEALTH INFORMATION LIVES)</t>
        </is>
      </c>
    </row>
    <row r="2" ht="42" customHeight="1">
      <c r="A2" s="39" t="inlineStr">
        <is>
          <t>Asset ID</t>
        </is>
      </c>
      <c r="B2" s="39" t="inlineStr">
        <is>
          <t>System / location of ePHI</t>
        </is>
      </c>
      <c r="C2" s="39" t="inlineStr">
        <is>
          <t>Type</t>
        </is>
      </c>
      <c r="D2" s="39" t="inlineStr">
        <is>
          <t>ePHI held</t>
        </is>
      </c>
      <c r="E2" s="39" t="inlineStr">
        <is>
          <t>Approx. records</t>
        </is>
      </c>
      <c r="F2" s="39" t="inlineStr">
        <is>
          <t>Vendor / host</t>
        </is>
      </c>
      <c r="G2" s="39" t="inlineStr">
        <is>
          <t>BAA in place</t>
        </is>
      </c>
      <c r="H2" s="39" t="inlineStr">
        <is>
          <t>Encrypted at rest</t>
        </is>
      </c>
      <c r="I2" s="39" t="inlineStr">
        <is>
          <t>Encrypted in transit</t>
        </is>
      </c>
      <c r="J2" s="39" t="inlineStr">
        <is>
          <t>MFA / access controlled</t>
        </is>
      </c>
      <c r="K2" s="39" t="inlineStr">
        <is>
          <t>Owner</t>
        </is>
      </c>
      <c r="L2" s="39" t="inlineStr">
        <is>
          <t>Last reviewed</t>
        </is>
      </c>
      <c r="M2" s="40" t="inlineStr">
        <is>
          <t>Gap check</t>
        </is>
      </c>
    </row>
    <row r="3">
      <c r="A3" s="9" t="inlineStr">
        <is>
          <t>A-001</t>
        </is>
      </c>
      <c r="B3" s="9" t="inlineStr">
        <is>
          <t>Patient app database</t>
        </is>
      </c>
      <c r="C3" s="9" t="inlineStr">
        <is>
          <t>Database</t>
        </is>
      </c>
      <c r="D3" s="9" t="inlineStr">
        <is>
          <t>Demographics, visit notes, prescriptions</t>
        </is>
      </c>
      <c r="E3" s="41" t="n">
        <v>25000</v>
      </c>
      <c r="F3" s="9" t="inlineStr">
        <is>
          <t>AWS RDS</t>
        </is>
      </c>
      <c r="G3" s="9" t="inlineStr">
        <is>
          <t>Yes</t>
        </is>
      </c>
      <c r="H3" s="9" t="inlineStr">
        <is>
          <t>Yes</t>
        </is>
      </c>
      <c r="I3" s="9" t="inlineStr">
        <is>
          <t>Yes</t>
        </is>
      </c>
      <c r="J3" s="9" t="inlineStr">
        <is>
          <t>Yes</t>
        </is>
      </c>
      <c r="K3" s="9" t="inlineStr">
        <is>
          <t>Engineering Lead</t>
        </is>
      </c>
      <c r="L3" s="42" t="n"/>
      <c r="M3" s="43" t="str">
        <f>IF(B3="","",IF(G3="No","Gap: no BAA",IF(OR(H3="No",I3="No"),"Gap: encryption",IF(J3="No","Gap: access control",IF(OR(G3="",H3="",I3="",J3=""),"Incomplete",IF(OR(H3="Partial",I3="Partial",J3="Partial"),"Partial","OK"))))))</f>
        <v>OK</v>
      </c>
    </row>
    <row r="4">
      <c r="A4" s="44" t="inlineStr">
        <is>
          <t>A-002</t>
        </is>
      </c>
      <c r="B4" s="44" t="inlineStr">
        <is>
          <t>Support inbox</t>
        </is>
      </c>
      <c r="C4" s="44" t="inlineStr">
        <is>
          <t>Email</t>
        </is>
      </c>
      <c r="D4" s="44" t="inlineStr">
        <is>
          <t>Patient messages with symptoms</t>
        </is>
      </c>
      <c r="E4" s="45" t="n">
        <v>1200</v>
      </c>
      <c r="F4" s="44" t="inlineStr">
        <is>
          <t>Google Workspace</t>
        </is>
      </c>
      <c r="G4" s="44" t="inlineStr">
        <is>
          <t>Yes</t>
        </is>
      </c>
      <c r="H4" s="44" t="inlineStr">
        <is>
          <t>Yes</t>
        </is>
      </c>
      <c r="I4" s="44" t="inlineStr">
        <is>
          <t>Yes</t>
        </is>
      </c>
      <c r="J4" s="44" t="inlineStr">
        <is>
          <t>Partial</t>
        </is>
      </c>
      <c r="K4" s="44" t="inlineStr">
        <is>
          <t>Support Lead</t>
        </is>
      </c>
      <c r="L4" s="46" t="n"/>
      <c r="M4" s="43" t="str">
        <f>IF(B4="","",IF(G4="No","Gap: no BAA",IF(OR(H4="No",I4="No"),"Gap: encryption",IF(J4="No","Gap: access control",IF(OR(G4="",H4="",I4="",J4=""),"Incomplete",IF(OR(H4="Partial",I4="Partial",J4="Partial"),"Partial","OK"))))))</f>
        <v>Partial</v>
      </c>
    </row>
    <row r="5">
      <c r="A5" s="9" t="inlineStr">
        <is>
          <t>A-003</t>
        </is>
      </c>
      <c r="B5" s="9" t="inlineStr">
        <is>
          <t>Clinician laptops</t>
        </is>
      </c>
      <c r="C5" s="9" t="inlineStr">
        <is>
          <t>Endpoint</t>
        </is>
      </c>
      <c r="D5" s="9" t="inlineStr">
        <is>
          <t>Exported reports</t>
        </is>
      </c>
      <c r="E5" s="41" t="n">
        <v>500</v>
      </c>
      <c r="F5" s="9" t="n"/>
      <c r="G5" s="9" t="inlineStr">
        <is>
          <t>N/A</t>
        </is>
      </c>
      <c r="H5" s="9" t="inlineStr">
        <is>
          <t>Partial</t>
        </is>
      </c>
      <c r="I5" s="9" t="inlineStr">
        <is>
          <t>Yes</t>
        </is>
      </c>
      <c r="J5" s="9" t="inlineStr">
        <is>
          <t>Yes</t>
        </is>
      </c>
      <c r="K5" s="9" t="inlineStr">
        <is>
          <t>IT Lead</t>
        </is>
      </c>
      <c r="L5" s="42" t="n"/>
      <c r="M5" s="43" t="str">
        <f>IF(B5="","",IF(G5="No","Gap: no BAA",IF(OR(H5="No",I5="No"),"Gap: encryption",IF(J5="No","Gap: access control",IF(OR(G5="",H5="",I5="",J5=""),"Incomplete",IF(OR(H5="Partial",I5="Partial",J5="Partial"),"Partial","OK"))))))</f>
        <v>Partial</v>
      </c>
    </row>
    <row r="6">
      <c r="A6" s="44" t="inlineStr">
        <is>
          <t>A-004</t>
        </is>
      </c>
      <c r="B6" s="44" t="inlineStr">
        <is>
          <t>Analytics export bucket</t>
        </is>
      </c>
      <c r="C6" s="44" t="inlineStr">
        <is>
          <t>Cloud storage</t>
        </is>
      </c>
      <c r="D6" s="44" t="inlineStr">
        <is>
          <t>De-identified? confirm</t>
        </is>
      </c>
      <c r="E6" s="45" t="n">
        <v>25000</v>
      </c>
      <c r="F6" s="44" t="inlineStr">
        <is>
          <t>GCP</t>
        </is>
      </c>
      <c r="G6" s="44" t="inlineStr">
        <is>
          <t>Yes</t>
        </is>
      </c>
      <c r="H6" s="44" t="inlineStr">
        <is>
          <t>Yes</t>
        </is>
      </c>
      <c r="I6" s="44" t="inlineStr">
        <is>
          <t>Yes</t>
        </is>
      </c>
      <c r="J6" s="44" t="inlineStr">
        <is>
          <t>No</t>
        </is>
      </c>
      <c r="K6" s="44" t="inlineStr">
        <is>
          <t>Data Lead</t>
        </is>
      </c>
      <c r="L6" s="46" t="n"/>
      <c r="M6" s="43" t="str">
        <f>IF(B6="","",IF(G6="No","Gap: no BAA",IF(OR(H6="No",I6="No"),"Gap: encryption",IF(J6="No","Gap: access control",IF(OR(G6="",H6="",I6="",J6=""),"Incomplete",IF(OR(H6="Partial",I6="Partial",J6="Partial"),"Partial","OK"))))))</f>
        <v>Gap: access control</v>
      </c>
    </row>
    <row r="7">
      <c r="A7" s="9" t="n"/>
      <c r="B7" s="9" t="n"/>
      <c r="C7" s="9" t="n"/>
      <c r="D7" s="9" t="n"/>
      <c r="E7" s="41" t="n"/>
      <c r="F7" s="9" t="n"/>
      <c r="G7" s="9" t="n"/>
      <c r="H7" s="9" t="n"/>
      <c r="I7" s="9" t="n"/>
      <c r="J7" s="9" t="n"/>
      <c r="K7" s="9" t="n"/>
      <c r="L7" s="42" t="n"/>
      <c r="M7" s="43" t="str">
        <f>IF(B7="","",IF(G7="No","Gap: no BAA",IF(OR(H7="No",I7="No"),"Gap: encryption",IF(J7="No","Gap: access control",IF(OR(G7="",H7="",I7="",J7=""),"Incomplete",IF(OR(H7="Partial",I7="Partial",J7="Partial"),"Partial","OK"))))))</f>
        <v/>
      </c>
    </row>
    <row r="8">
      <c r="A8" s="44" t="n"/>
      <c r="B8" s="44" t="n"/>
      <c r="C8" s="44" t="n"/>
      <c r="D8" s="44" t="n"/>
      <c r="E8" s="45" t="n"/>
      <c r="F8" s="44" t="n"/>
      <c r="G8" s="44" t="n"/>
      <c r="H8" s="44" t="n"/>
      <c r="I8" s="44" t="n"/>
      <c r="J8" s="44" t="n"/>
      <c r="K8" s="44" t="n"/>
      <c r="L8" s="46" t="n"/>
      <c r="M8" s="43" t="str">
        <f>IF(B8="","",IF(G8="No","Gap: no BAA",IF(OR(H8="No",I8="No"),"Gap: encryption",IF(J8="No","Gap: access control",IF(OR(G8="",H8="",I8="",J8=""),"Incomplete",IF(OR(H8="Partial",I8="Partial",J8="Partial"),"Partial","OK"))))))</f>
        <v/>
      </c>
    </row>
    <row r="9">
      <c r="A9" s="9" t="n"/>
      <c r="B9" s="9" t="n"/>
      <c r="C9" s="9" t="n"/>
      <c r="D9" s="9" t="n"/>
      <c r="E9" s="41" t="n"/>
      <c r="F9" s="9" t="n"/>
      <c r="G9" s="9" t="n"/>
      <c r="H9" s="9" t="n"/>
      <c r="I9" s="9" t="n"/>
      <c r="J9" s="9" t="n"/>
      <c r="K9" s="9" t="n"/>
      <c r="L9" s="42" t="n"/>
      <c r="M9" s="43" t="str">
        <f>IF(B9="","",IF(G9="No","Gap: no BAA",IF(OR(H9="No",I9="No"),"Gap: encryption",IF(J9="No","Gap: access control",IF(OR(G9="",H9="",I9="",J9=""),"Incomplete",IF(OR(H9="Partial",I9="Partial",J9="Partial"),"Partial","OK"))))))</f>
        <v/>
      </c>
    </row>
    <row r="10">
      <c r="A10" s="44" t="n"/>
      <c r="B10" s="44" t="n"/>
      <c r="C10" s="44" t="n"/>
      <c r="D10" s="44" t="n"/>
      <c r="E10" s="45" t="n"/>
      <c r="F10" s="44" t="n"/>
      <c r="G10" s="44" t="n"/>
      <c r="H10" s="44" t="n"/>
      <c r="I10" s="44" t="n"/>
      <c r="J10" s="44" t="n"/>
      <c r="K10" s="44" t="n"/>
      <c r="L10" s="46" t="n"/>
      <c r="M10" s="43" t="str">
        <f>IF(B10="","",IF(G10="No","Gap: no BAA",IF(OR(H10="No",I10="No"),"Gap: encryption",IF(J10="No","Gap: access control",IF(OR(G10="",H10="",I10="",J10=""),"Incomplete",IF(OR(H10="Partial",I10="Partial",J10="Partial"),"Partial","OK"))))))</f>
        <v/>
      </c>
    </row>
    <row r="11">
      <c r="A11" s="9" t="n"/>
      <c r="B11" s="9" t="n"/>
      <c r="C11" s="9" t="n"/>
      <c r="D11" s="9" t="n"/>
      <c r="E11" s="41" t="n"/>
      <c r="F11" s="9" t="n"/>
      <c r="G11" s="9" t="n"/>
      <c r="H11" s="9" t="n"/>
      <c r="I11" s="9" t="n"/>
      <c r="J11" s="9" t="n"/>
      <c r="K11" s="9" t="n"/>
      <c r="L11" s="42" t="n"/>
      <c r="M11" s="43" t="str">
        <f>IF(B11="","",IF(G11="No","Gap: no BAA",IF(OR(H11="No",I11="No"),"Gap: encryption",IF(J11="No","Gap: access control",IF(OR(G11="",H11="",I11="",J11=""),"Incomplete",IF(OR(H11="Partial",I11="Partial",J11="Partial"),"Partial","OK"))))))</f>
        <v/>
      </c>
    </row>
    <row r="12">
      <c r="A12" s="44" t="n"/>
      <c r="B12" s="44" t="n"/>
      <c r="C12" s="44" t="n"/>
      <c r="D12" s="44" t="n"/>
      <c r="E12" s="45" t="n"/>
      <c r="F12" s="44" t="n"/>
      <c r="G12" s="44" t="n"/>
      <c r="H12" s="44" t="n"/>
      <c r="I12" s="44" t="n"/>
      <c r="J12" s="44" t="n"/>
      <c r="K12" s="44" t="n"/>
      <c r="L12" s="46" t="n"/>
      <c r="M12" s="43" t="str">
        <f>IF(B12="","",IF(G12="No","Gap: no BAA",IF(OR(H12="No",I12="No"),"Gap: encryption",IF(J12="No","Gap: access control",IF(OR(G12="",H12="",I12="",J12=""),"Incomplete",IF(OR(H12="Partial",I12="Partial",J12="Partial"),"Partial","OK"))))))</f>
        <v/>
      </c>
    </row>
    <row r="13">
      <c r="A13" s="9" t="n"/>
      <c r="B13" s="9" t="n"/>
      <c r="C13" s="9" t="n"/>
      <c r="D13" s="9" t="n"/>
      <c r="E13" s="41" t="n"/>
      <c r="F13" s="9" t="n"/>
      <c r="G13" s="9" t="n"/>
      <c r="H13" s="9" t="n"/>
      <c r="I13" s="9" t="n"/>
      <c r="J13" s="9" t="n"/>
      <c r="K13" s="9" t="n"/>
      <c r="L13" s="42" t="n"/>
      <c r="M13" s="43" t="str">
        <f>IF(B13="","",IF(G13="No","Gap: no BAA",IF(OR(H13="No",I13="No"),"Gap: encryption",IF(J13="No","Gap: access control",IF(OR(G13="",H13="",I13="",J13=""),"Incomplete",IF(OR(H13="Partial",I13="Partial",J13="Partial"),"Partial","OK"))))))</f>
        <v/>
      </c>
    </row>
    <row r="14">
      <c r="A14" s="44" t="n"/>
      <c r="B14" s="44" t="n"/>
      <c r="C14" s="44" t="n"/>
      <c r="D14" s="44" t="n"/>
      <c r="E14" s="45" t="n"/>
      <c r="F14" s="44" t="n"/>
      <c r="G14" s="44" t="n"/>
      <c r="H14" s="44" t="n"/>
      <c r="I14" s="44" t="n"/>
      <c r="J14" s="44" t="n"/>
      <c r="K14" s="44" t="n"/>
      <c r="L14" s="46" t="n"/>
      <c r="M14" s="43" t="str">
        <f>IF(B14="","",IF(G14="No","Gap: no BAA",IF(OR(H14="No",I14="No"),"Gap: encryption",IF(J14="No","Gap: access control",IF(OR(G14="",H14="",I14="",J14=""),"Incomplete",IF(OR(H14="Partial",I14="Partial",J14="Partial"),"Partial","OK"))))))</f>
        <v/>
      </c>
    </row>
    <row r="15">
      <c r="A15" s="9" t="n"/>
      <c r="B15" s="9" t="n"/>
      <c r="C15" s="9" t="n"/>
      <c r="D15" s="9" t="n"/>
      <c r="E15" s="41" t="n"/>
      <c r="F15" s="9" t="n"/>
      <c r="G15" s="9" t="n"/>
      <c r="H15" s="9" t="n"/>
      <c r="I15" s="9" t="n"/>
      <c r="J15" s="9" t="n"/>
      <c r="K15" s="9" t="n"/>
      <c r="L15" s="42" t="n"/>
      <c r="M15" s="43" t="str">
        <f>IF(B15="","",IF(G15="No","Gap: no BAA",IF(OR(H15="No",I15="No"),"Gap: encryption",IF(J15="No","Gap: access control",IF(OR(G15="",H15="",I15="",J15=""),"Incomplete",IF(OR(H15="Partial",I15="Partial",J15="Partial"),"Partial","OK"))))))</f>
        <v/>
      </c>
    </row>
    <row r="16">
      <c r="A16" s="44" t="n"/>
      <c r="B16" s="44" t="n"/>
      <c r="C16" s="44" t="n"/>
      <c r="D16" s="44" t="n"/>
      <c r="E16" s="45" t="n"/>
      <c r="F16" s="44" t="n"/>
      <c r="G16" s="44" t="n"/>
      <c r="H16" s="44" t="n"/>
      <c r="I16" s="44" t="n"/>
      <c r="J16" s="44" t="n"/>
      <c r="K16" s="44" t="n"/>
      <c r="L16" s="46" t="n"/>
      <c r="M16" s="43" t="str">
        <f>IF(B16="","",IF(G16="No","Gap: no BAA",IF(OR(H16="No",I16="No"),"Gap: encryption",IF(J16="No","Gap: access control",IF(OR(G16="",H16="",I16="",J16=""),"Incomplete",IF(OR(H16="Partial",I16="Partial",J16="Partial"),"Partial","OK"))))))</f>
        <v/>
      </c>
    </row>
    <row r="17">
      <c r="A17" s="9" t="n"/>
      <c r="B17" s="9" t="n"/>
      <c r="C17" s="9" t="n"/>
      <c r="D17" s="9" t="n"/>
      <c r="E17" s="41" t="n"/>
      <c r="F17" s="9" t="n"/>
      <c r="G17" s="9" t="n"/>
      <c r="H17" s="9" t="n"/>
      <c r="I17" s="9" t="n"/>
      <c r="J17" s="9" t="n"/>
      <c r="K17" s="9" t="n"/>
      <c r="L17" s="42" t="n"/>
      <c r="M17" s="43" t="str">
        <f>IF(B17="","",IF(G17="No","Gap: no BAA",IF(OR(H17="No",I17="No"),"Gap: encryption",IF(J17="No","Gap: access control",IF(OR(G17="",H17="",I17="",J17=""),"Incomplete",IF(OR(H17="Partial",I17="Partial",J17="Partial"),"Partial","OK"))))))</f>
        <v/>
      </c>
    </row>
    <row r="18">
      <c r="A18" s="44" t="n"/>
      <c r="B18" s="44" t="n"/>
      <c r="C18" s="44" t="n"/>
      <c r="D18" s="44" t="n"/>
      <c r="E18" s="45" t="n"/>
      <c r="F18" s="44" t="n"/>
      <c r="G18" s="44" t="n"/>
      <c r="H18" s="44" t="n"/>
      <c r="I18" s="44" t="n"/>
      <c r="J18" s="44" t="n"/>
      <c r="K18" s="44" t="n"/>
      <c r="L18" s="46" t="n"/>
      <c r="M18" s="43" t="str">
        <f>IF(B18="","",IF(G18="No","Gap: no BAA",IF(OR(H18="No",I18="No"),"Gap: encryption",IF(J18="No","Gap: access control",IF(OR(G18="",H18="",I18="",J18=""),"Incomplete",IF(OR(H18="Partial",I18="Partial",J18="Partial"),"Partial","OK"))))))</f>
        <v/>
      </c>
    </row>
    <row r="19">
      <c r="A19" s="9" t="n"/>
      <c r="B19" s="9" t="n"/>
      <c r="C19" s="9" t="n"/>
      <c r="D19" s="9" t="n"/>
      <c r="E19" s="41" t="n"/>
      <c r="F19" s="9" t="n"/>
      <c r="G19" s="9" t="n"/>
      <c r="H19" s="9" t="n"/>
      <c r="I19" s="9" t="n"/>
      <c r="J19" s="9" t="n"/>
      <c r="K19" s="9" t="n"/>
      <c r="L19" s="42" t="n"/>
      <c r="M19" s="43" t="str">
        <f>IF(B19="","",IF(G19="No","Gap: no BAA",IF(OR(H19="No",I19="No"),"Gap: encryption",IF(J19="No","Gap: access control",IF(OR(G19="",H19="",I19="",J19=""),"Incomplete",IF(OR(H19="Partial",I19="Partial",J19="Partial"),"Partial","OK"))))))</f>
        <v/>
      </c>
    </row>
    <row r="20">
      <c r="A20" s="44" t="n"/>
      <c r="B20" s="44" t="n"/>
      <c r="C20" s="44" t="n"/>
      <c r="D20" s="44" t="n"/>
      <c r="E20" s="45" t="n"/>
      <c r="F20" s="44" t="n"/>
      <c r="G20" s="44" t="n"/>
      <c r="H20" s="44" t="n"/>
      <c r="I20" s="44" t="n"/>
      <c r="J20" s="44" t="n"/>
      <c r="K20" s="44" t="n"/>
      <c r="L20" s="46" t="n"/>
      <c r="M20" s="43" t="str">
        <f>IF(B20="","",IF(G20="No","Gap: no BAA",IF(OR(H20="No",I20="No"),"Gap: encryption",IF(J20="No","Gap: access control",IF(OR(G20="",H20="",I20="",J20=""),"Incomplete",IF(OR(H20="Partial",I20="Partial",J20="Partial"),"Partial","OK"))))))</f>
        <v/>
      </c>
    </row>
    <row r="21">
      <c r="A21" s="9" t="n"/>
      <c r="B21" s="9" t="n"/>
      <c r="C21" s="9" t="n"/>
      <c r="D21" s="9" t="n"/>
      <c r="E21" s="41" t="n"/>
      <c r="F21" s="9" t="n"/>
      <c r="G21" s="9" t="n"/>
      <c r="H21" s="9" t="n"/>
      <c r="I21" s="9" t="n"/>
      <c r="J21" s="9" t="n"/>
      <c r="K21" s="9" t="n"/>
      <c r="L21" s="42" t="n"/>
      <c r="M21" s="43" t="str">
        <f>IF(B21="","",IF(G21="No","Gap: no BAA",IF(OR(H21="No",I21="No"),"Gap: encryption",IF(J21="No","Gap: access control",IF(OR(G21="",H21="",I21="",J21=""),"Incomplete",IF(OR(H21="Partial",I21="Partial",J21="Partial"),"Partial","OK"))))))</f>
        <v/>
      </c>
    </row>
    <row r="22">
      <c r="A22" s="44" t="n"/>
      <c r="B22" s="44" t="n"/>
      <c r="C22" s="44" t="n"/>
      <c r="D22" s="44" t="n"/>
      <c r="E22" s="45" t="n"/>
      <c r="F22" s="44" t="n"/>
      <c r="G22" s="44" t="n"/>
      <c r="H22" s="44" t="n"/>
      <c r="I22" s="44" t="n"/>
      <c r="J22" s="44" t="n"/>
      <c r="K22" s="44" t="n"/>
      <c r="L22" s="46" t="n"/>
      <c r="M22" s="43" t="str">
        <f>IF(B22="","",IF(G22="No","Gap: no BAA",IF(OR(H22="No",I22="No"),"Gap: encryption",IF(J22="No","Gap: access control",IF(OR(G22="",H22="",I22="",J22=""),"Incomplete",IF(OR(H22="Partial",I22="Partial",J22="Partial"),"Partial","OK"))))))</f>
        <v/>
      </c>
    </row>
    <row r="23">
      <c r="A23" s="9" t="n"/>
      <c r="B23" s="9" t="n"/>
      <c r="C23" s="9" t="n"/>
      <c r="D23" s="9" t="n"/>
      <c r="E23" s="41" t="n"/>
      <c r="F23" s="9" t="n"/>
      <c r="G23" s="9" t="n"/>
      <c r="H23" s="9" t="n"/>
      <c r="I23" s="9" t="n"/>
      <c r="J23" s="9" t="n"/>
      <c r="K23" s="9" t="n"/>
      <c r="L23" s="42" t="n"/>
      <c r="M23" s="43" t="str">
        <f>IF(B23="","",IF(G23="No","Gap: no BAA",IF(OR(H23="No",I23="No"),"Gap: encryption",IF(J23="No","Gap: access control",IF(OR(G23="",H23="",I23="",J23=""),"Incomplete",IF(OR(H23="Partial",I23="Partial",J23="Partial"),"Partial","OK"))))))</f>
        <v/>
      </c>
    </row>
    <row r="24">
      <c r="A24" s="44" t="n"/>
      <c r="B24" s="44" t="n"/>
      <c r="C24" s="44" t="n"/>
      <c r="D24" s="44" t="n"/>
      <c r="E24" s="45" t="n"/>
      <c r="F24" s="44" t="n"/>
      <c r="G24" s="44" t="n"/>
      <c r="H24" s="44" t="n"/>
      <c r="I24" s="44" t="n"/>
      <c r="J24" s="44" t="n"/>
      <c r="K24" s="44" t="n"/>
      <c r="L24" s="46" t="n"/>
      <c r="M24" s="43" t="str">
        <f>IF(B24="","",IF(G24="No","Gap: no BAA",IF(OR(H24="No",I24="No"),"Gap: encryption",IF(J24="No","Gap: access control",IF(OR(G24="",H24="",I24="",J24=""),"Incomplete",IF(OR(H24="Partial",I24="Partial",J24="Partial"),"Partial","OK"))))))</f>
        <v/>
      </c>
    </row>
    <row r="25">
      <c r="A25" s="9" t="n"/>
      <c r="B25" s="9" t="n"/>
      <c r="C25" s="9" t="n"/>
      <c r="D25" s="9" t="n"/>
      <c r="E25" s="41" t="n"/>
      <c r="F25" s="9" t="n"/>
      <c r="G25" s="9" t="n"/>
      <c r="H25" s="9" t="n"/>
      <c r="I25" s="9" t="n"/>
      <c r="J25" s="9" t="n"/>
      <c r="K25" s="9" t="n"/>
      <c r="L25" s="42" t="n"/>
      <c r="M25" s="43" t="str">
        <f>IF(B25="","",IF(G25="No","Gap: no BAA",IF(OR(H25="No",I25="No"),"Gap: encryption",IF(J25="No","Gap: access control",IF(OR(G25="",H25="",I25="",J25=""),"Incomplete",IF(OR(H25="Partial",I25="Partial",J25="Partial"),"Partial","OK"))))))</f>
        <v/>
      </c>
    </row>
    <row r="26">
      <c r="A26" s="44" t="n"/>
      <c r="B26" s="44" t="n"/>
      <c r="C26" s="44" t="n"/>
      <c r="D26" s="44" t="n"/>
      <c r="E26" s="45" t="n"/>
      <c r="F26" s="44" t="n"/>
      <c r="G26" s="44" t="n"/>
      <c r="H26" s="44" t="n"/>
      <c r="I26" s="44" t="n"/>
      <c r="J26" s="44" t="n"/>
      <c r="K26" s="44" t="n"/>
      <c r="L26" s="46" t="n"/>
      <c r="M26" s="43" t="str">
        <f>IF(B26="","",IF(G26="No","Gap: no BAA",IF(OR(H26="No",I26="No"),"Gap: encryption",IF(J26="No","Gap: access control",IF(OR(G26="",H26="",I26="",J26=""),"Incomplete",IF(OR(H26="Partial",I26="Partial",J26="Partial"),"Partial","OK"))))))</f>
        <v/>
      </c>
    </row>
    <row r="27">
      <c r="A27" s="9" t="n"/>
      <c r="B27" s="9" t="n"/>
      <c r="C27" s="9" t="n"/>
      <c r="D27" s="9" t="n"/>
      <c r="E27" s="41" t="n"/>
      <c r="F27" s="9" t="n"/>
      <c r="G27" s="9" t="n"/>
      <c r="H27" s="9" t="n"/>
      <c r="I27" s="9" t="n"/>
      <c r="J27" s="9" t="n"/>
      <c r="K27" s="9" t="n"/>
      <c r="L27" s="42" t="n"/>
      <c r="M27" s="43" t="str">
        <f>IF(B27="","",IF(G27="No","Gap: no BAA",IF(OR(H27="No",I27="No"),"Gap: encryption",IF(J27="No","Gap: access control",IF(OR(G27="",H27="",I27="",J27=""),"Incomplete",IF(OR(H27="Partial",I27="Partial",J27="Partial"),"Partial","OK"))))))</f>
        <v/>
      </c>
    </row>
    <row r="28">
      <c r="A28" s="44" t="n"/>
      <c r="B28" s="44" t="n"/>
      <c r="C28" s="44" t="n"/>
      <c r="D28" s="44" t="n"/>
      <c r="E28" s="45" t="n"/>
      <c r="F28" s="44" t="n"/>
      <c r="G28" s="44" t="n"/>
      <c r="H28" s="44" t="n"/>
      <c r="I28" s="44" t="n"/>
      <c r="J28" s="44" t="n"/>
      <c r="K28" s="44" t="n"/>
      <c r="L28" s="46" t="n"/>
      <c r="M28" s="43" t="str">
        <f>IF(B28="","",IF(G28="No","Gap: no BAA",IF(OR(H28="No",I28="No"),"Gap: encryption",IF(J28="No","Gap: access control",IF(OR(G28="",H28="",I28="",J28=""),"Incomplete",IF(OR(H28="Partial",I28="Partial",J28="Partial"),"Partial","OK"))))))</f>
        <v/>
      </c>
    </row>
    <row r="29">
      <c r="A29" s="9" t="n"/>
      <c r="B29" s="9" t="n"/>
      <c r="C29" s="9" t="n"/>
      <c r="D29" s="9" t="n"/>
      <c r="E29" s="41" t="n"/>
      <c r="F29" s="9" t="n"/>
      <c r="G29" s="9" t="n"/>
      <c r="H29" s="9" t="n"/>
      <c r="I29" s="9" t="n"/>
      <c r="J29" s="9" t="n"/>
      <c r="K29" s="9" t="n"/>
      <c r="L29" s="42" t="n"/>
      <c r="M29" s="43" t="str">
        <f>IF(B29="","",IF(G29="No","Gap: no BAA",IF(OR(H29="No",I29="No"),"Gap: encryption",IF(J29="No","Gap: access control",IF(OR(G29="",H29="",I29="",J29=""),"Incomplete",IF(OR(H29="Partial",I29="Partial",J29="Partial"),"Partial","OK"))))))</f>
        <v/>
      </c>
    </row>
    <row r="30">
      <c r="A30" s="44" t="n"/>
      <c r="B30" s="44" t="n"/>
      <c r="C30" s="44" t="n"/>
      <c r="D30" s="44" t="n"/>
      <c r="E30" s="45" t="n"/>
      <c r="F30" s="44" t="n"/>
      <c r="G30" s="44" t="n"/>
      <c r="H30" s="44" t="n"/>
      <c r="I30" s="44" t="n"/>
      <c r="J30" s="44" t="n"/>
      <c r="K30" s="44" t="n"/>
      <c r="L30" s="46" t="n"/>
      <c r="M30" s="43" t="str">
        <f>IF(B30="","",IF(G30="No","Gap: no BAA",IF(OR(H30="No",I30="No"),"Gap: encryption",IF(J30="No","Gap: access control",IF(OR(G30="",H30="",I30="",J30=""),"Incomplete",IF(OR(H30="Partial",I30="Partial",J30="Partial"),"Partial","OK"))))))</f>
        <v/>
      </c>
    </row>
    <row r="31">
      <c r="A31" s="9" t="n"/>
      <c r="B31" s="9" t="n"/>
      <c r="C31" s="9" t="n"/>
      <c r="D31" s="9" t="n"/>
      <c r="E31" s="41" t="n"/>
      <c r="F31" s="9" t="n"/>
      <c r="G31" s="9" t="n"/>
      <c r="H31" s="9" t="n"/>
      <c r="I31" s="9" t="n"/>
      <c r="J31" s="9" t="n"/>
      <c r="K31" s="9" t="n"/>
      <c r="L31" s="42" t="n"/>
      <c r="M31" s="43" t="str">
        <f>IF(B31="","",IF(G31="No","Gap: no BAA",IF(OR(H31="No",I31="No"),"Gap: encryption",IF(J31="No","Gap: access control",IF(OR(G31="",H31="",I31="",J31=""),"Incomplete",IF(OR(H31="Partial",I31="Partial",J31="Partial"),"Partial","OK"))))))</f>
        <v/>
      </c>
    </row>
    <row r="32">
      <c r="A32" s="44" t="n"/>
      <c r="B32" s="44" t="n"/>
      <c r="C32" s="44" t="n"/>
      <c r="D32" s="44" t="n"/>
      <c r="E32" s="45" t="n"/>
      <c r="F32" s="44" t="n"/>
      <c r="G32" s="44" t="n"/>
      <c r="H32" s="44" t="n"/>
      <c r="I32" s="44" t="n"/>
      <c r="J32" s="44" t="n"/>
      <c r="K32" s="44" t="n"/>
      <c r="L32" s="46" t="n"/>
      <c r="M32" s="43" t="str">
        <f>IF(B32="","",IF(G32="No","Gap: no BAA",IF(OR(H32="No",I32="No"),"Gap: encryption",IF(J32="No","Gap: access control",IF(OR(G32="",H32="",I32="",J32=""),"Incomplete",IF(OR(H32="Partial",I32="Partial",J32="Partial"),"Partial","OK"))))))</f>
        <v/>
      </c>
    </row>
    <row r="33">
      <c r="A33" s="9" t="n"/>
      <c r="B33" s="9" t="n"/>
      <c r="C33" s="9" t="n"/>
      <c r="D33" s="9" t="n"/>
      <c r="E33" s="41" t="n"/>
      <c r="F33" s="9" t="n"/>
      <c r="G33" s="9" t="n"/>
      <c r="H33" s="9" t="n"/>
      <c r="I33" s="9" t="n"/>
      <c r="J33" s="9" t="n"/>
      <c r="K33" s="9" t="n"/>
      <c r="L33" s="42" t="n"/>
      <c r="M33" s="43" t="str">
        <f>IF(B33="","",IF(G33="No","Gap: no BAA",IF(OR(H33="No",I33="No"),"Gap: encryption",IF(J33="No","Gap: access control",IF(OR(G33="",H33="",I33="",J33=""),"Incomplete",IF(OR(H33="Partial",I33="Partial",J33="Partial"),"Partial","OK"))))))</f>
        <v/>
      </c>
    </row>
    <row r="34">
      <c r="A34" s="44" t="n"/>
      <c r="B34" s="44" t="n"/>
      <c r="C34" s="44" t="n"/>
      <c r="D34" s="44" t="n"/>
      <c r="E34" s="45" t="n"/>
      <c r="F34" s="44" t="n"/>
      <c r="G34" s="44" t="n"/>
      <c r="H34" s="44" t="n"/>
      <c r="I34" s="44" t="n"/>
      <c r="J34" s="44" t="n"/>
      <c r="K34" s="44" t="n"/>
      <c r="L34" s="46" t="n"/>
      <c r="M34" s="43" t="str">
        <f>IF(B34="","",IF(G34="No","Gap: no BAA",IF(OR(H34="No",I34="No"),"Gap: encryption",IF(J34="No","Gap: access control",IF(OR(G34="",H34="",I34="",J34=""),"Incomplete",IF(OR(H34="Partial",I34="Partial",J34="Partial"),"Partial","OK"))))))</f>
        <v/>
      </c>
    </row>
    <row r="35">
      <c r="A35" s="9" t="n"/>
      <c r="B35" s="9" t="n"/>
      <c r="C35" s="9" t="n"/>
      <c r="D35" s="9" t="n"/>
      <c r="E35" s="41" t="n"/>
      <c r="F35" s="9" t="n"/>
      <c r="G35" s="9" t="n"/>
      <c r="H35" s="9" t="n"/>
      <c r="I35" s="9" t="n"/>
      <c r="J35" s="9" t="n"/>
      <c r="K35" s="9" t="n"/>
      <c r="L35" s="42" t="n"/>
      <c r="M35" s="43" t="str">
        <f>IF(B35="","",IF(G35="No","Gap: no BAA",IF(OR(H35="No",I35="No"),"Gap: encryption",IF(J35="No","Gap: access control",IF(OR(G35="",H35="",I35="",J35=""),"Incomplete",IF(OR(H35="Partial",I35="Partial",J35="Partial"),"Partial","OK"))))))</f>
        <v/>
      </c>
    </row>
    <row r="36">
      <c r="A36" s="44" t="n"/>
      <c r="B36" s="44" t="n"/>
      <c r="C36" s="44" t="n"/>
      <c r="D36" s="44" t="n"/>
      <c r="E36" s="45" t="n"/>
      <c r="F36" s="44" t="n"/>
      <c r="G36" s="44" t="n"/>
      <c r="H36" s="44" t="n"/>
      <c r="I36" s="44" t="n"/>
      <c r="J36" s="44" t="n"/>
      <c r="K36" s="44" t="n"/>
      <c r="L36" s="46" t="n"/>
      <c r="M36" s="43" t="str">
        <f>IF(B36="","",IF(G36="No","Gap: no BAA",IF(OR(H36="No",I36="No"),"Gap: encryption",IF(J36="No","Gap: access control",IF(OR(G36="",H36="",I36="",J36=""),"Incomplete",IF(OR(H36="Partial",I36="Partial",J36="Partial"),"Partial","OK"))))))</f>
        <v/>
      </c>
    </row>
    <row r="37">
      <c r="A37" s="9" t="n"/>
      <c r="B37" s="9" t="n"/>
      <c r="C37" s="9" t="n"/>
      <c r="D37" s="9" t="n"/>
      <c r="E37" s="41" t="n"/>
      <c r="F37" s="9" t="n"/>
      <c r="G37" s="9" t="n"/>
      <c r="H37" s="9" t="n"/>
      <c r="I37" s="9" t="n"/>
      <c r="J37" s="9" t="n"/>
      <c r="K37" s="9" t="n"/>
      <c r="L37" s="42" t="n"/>
      <c r="M37" s="43" t="str">
        <f>IF(B37="","",IF(G37="No","Gap: no BAA",IF(OR(H37="No",I37="No"),"Gap: encryption",IF(J37="No","Gap: access control",IF(OR(G37="",H37="",I37="",J37=""),"Incomplete",IF(OR(H37="Partial",I37="Partial",J37="Partial"),"Partial","OK"))))))</f>
        <v/>
      </c>
    </row>
    <row r="38">
      <c r="A38" s="44" t="n"/>
      <c r="B38" s="44" t="n"/>
      <c r="C38" s="44" t="n"/>
      <c r="D38" s="44" t="n"/>
      <c r="E38" s="45" t="n"/>
      <c r="F38" s="44" t="n"/>
      <c r="G38" s="44" t="n"/>
      <c r="H38" s="44" t="n"/>
      <c r="I38" s="44" t="n"/>
      <c r="J38" s="44" t="n"/>
      <c r="K38" s="44" t="n"/>
      <c r="L38" s="46" t="n"/>
      <c r="M38" s="43" t="str">
        <f>IF(B38="","",IF(G38="No","Gap: no BAA",IF(OR(H38="No",I38="No"),"Gap: encryption",IF(J38="No","Gap: access control",IF(OR(G38="",H38="",I38="",J38=""),"Incomplete",IF(OR(H38="Partial",I38="Partial",J38="Partial"),"Partial","OK"))))))</f>
        <v/>
      </c>
    </row>
    <row r="39">
      <c r="A39" s="9" t="n"/>
      <c r="B39" s="9" t="n"/>
      <c r="C39" s="9" t="n"/>
      <c r="D39" s="9" t="n"/>
      <c r="E39" s="41" t="n"/>
      <c r="F39" s="9" t="n"/>
      <c r="G39" s="9" t="n"/>
      <c r="H39" s="9" t="n"/>
      <c r="I39" s="9" t="n"/>
      <c r="J39" s="9" t="n"/>
      <c r="K39" s="9" t="n"/>
      <c r="L39" s="42" t="n"/>
      <c r="M39" s="43" t="str">
        <f>IF(B39="","",IF(G39="No","Gap: no BAA",IF(OR(H39="No",I39="No"),"Gap: encryption",IF(J39="No","Gap: access control",IF(OR(G39="",H39="",I39="",J39=""),"Incomplete",IF(OR(H39="Partial",I39="Partial",J39="Partial"),"Partial","OK"))))))</f>
        <v/>
      </c>
    </row>
    <row r="40">
      <c r="A40" s="44" t="n"/>
      <c r="B40" s="44" t="n"/>
      <c r="C40" s="44" t="n"/>
      <c r="D40" s="44" t="n"/>
      <c r="E40" s="45" t="n"/>
      <c r="F40" s="44" t="n"/>
      <c r="G40" s="44" t="n"/>
      <c r="H40" s="44" t="n"/>
      <c r="I40" s="44" t="n"/>
      <c r="J40" s="44" t="n"/>
      <c r="K40" s="44" t="n"/>
      <c r="L40" s="46" t="n"/>
      <c r="M40" s="43" t="str">
        <f>IF(B40="","",IF(G40="No","Gap: no BAA",IF(OR(H40="No",I40="No"),"Gap: encryption",IF(J40="No","Gap: access control",IF(OR(G40="",H40="",I40="",J40=""),"Incomplete",IF(OR(H40="Partial",I40="Partial",J40="Partial"),"Partial","OK"))))))</f>
        <v/>
      </c>
    </row>
    <row r="41">
      <c r="A41" s="9" t="n"/>
      <c r="B41" s="9" t="n"/>
      <c r="C41" s="9" t="n"/>
      <c r="D41" s="9" t="n"/>
      <c r="E41" s="41" t="n"/>
      <c r="F41" s="9" t="n"/>
      <c r="G41" s="9" t="n"/>
      <c r="H41" s="9" t="n"/>
      <c r="I41" s="9" t="n"/>
      <c r="J41" s="9" t="n"/>
      <c r="K41" s="9" t="n"/>
      <c r="L41" s="42" t="n"/>
      <c r="M41" s="43" t="str">
        <f>IF(B41="","",IF(G41="No","Gap: no BAA",IF(OR(H41="No",I41="No"),"Gap: encryption",IF(J41="No","Gap: access control",IF(OR(G41="",H41="",I41="",J41=""),"Incomplete",IF(OR(H41="Partial",I41="Partial",J41="Partial"),"Partial","OK"))))))</f>
        <v/>
      </c>
    </row>
    <row r="42">
      <c r="A42" s="44" t="n"/>
      <c r="B42" s="44" t="n"/>
      <c r="C42" s="44" t="n"/>
      <c r="D42" s="44" t="n"/>
      <c r="E42" s="45" t="n"/>
      <c r="F42" s="44" t="n"/>
      <c r="G42" s="44" t="n"/>
      <c r="H42" s="44" t="n"/>
      <c r="I42" s="44" t="n"/>
      <c r="J42" s="44" t="n"/>
      <c r="K42" s="44" t="n"/>
      <c r="L42" s="46" t="n"/>
      <c r="M42" s="43" t="str">
        <f>IF(B42="","",IF(G42="No","Gap: no BAA",IF(OR(H42="No",I42="No"),"Gap: encryption",IF(J42="No","Gap: access control",IF(OR(G42="",H42="",I42="",J42=""),"Incomplete",IF(OR(H42="Partial",I42="Partial",J42="Partial"),"Partial","OK"))))))</f>
        <v/>
      </c>
    </row>
    <row r="43">
      <c r="A43" s="9" t="n"/>
      <c r="B43" s="9" t="n"/>
      <c r="C43" s="9" t="n"/>
      <c r="D43" s="9" t="n"/>
      <c r="E43" s="41" t="n"/>
      <c r="F43" s="9" t="n"/>
      <c r="G43" s="9" t="n"/>
      <c r="H43" s="9" t="n"/>
      <c r="I43" s="9" t="n"/>
      <c r="J43" s="9" t="n"/>
      <c r="K43" s="9" t="n"/>
      <c r="L43" s="42" t="n"/>
      <c r="M43" s="43" t="str">
        <f>IF(B43="","",IF(G43="No","Gap: no BAA",IF(OR(H43="No",I43="No"),"Gap: encryption",IF(J43="No","Gap: access control",IF(OR(G43="",H43="",I43="",J43=""),"Incomplete",IF(OR(H43="Partial",I43="Partial",J43="Partial"),"Partial","OK"))))))</f>
        <v/>
      </c>
    </row>
    <row r="44">
      <c r="A44" s="44" t="n"/>
      <c r="B44" s="44" t="n"/>
      <c r="C44" s="44" t="n"/>
      <c r="D44" s="44" t="n"/>
      <c r="E44" s="45" t="n"/>
      <c r="F44" s="44" t="n"/>
      <c r="G44" s="44" t="n"/>
      <c r="H44" s="44" t="n"/>
      <c r="I44" s="44" t="n"/>
      <c r="J44" s="44" t="n"/>
      <c r="K44" s="44" t="n"/>
      <c r="L44" s="46" t="n"/>
      <c r="M44" s="43" t="str">
        <f>IF(B44="","",IF(G44="No","Gap: no BAA",IF(OR(H44="No",I44="No"),"Gap: encryption",IF(J44="No","Gap: access control",IF(OR(G44="",H44="",I44="",J44=""),"Incomplete",IF(OR(H44="Partial",I44="Partial",J44="Partial"),"Partial","OK"))))))</f>
        <v/>
      </c>
    </row>
    <row r="45">
      <c r="A45" s="9" t="n"/>
      <c r="B45" s="9" t="n"/>
      <c r="C45" s="9" t="n"/>
      <c r="D45" s="9" t="n"/>
      <c r="E45" s="41" t="n"/>
      <c r="F45" s="9" t="n"/>
      <c r="G45" s="9" t="n"/>
      <c r="H45" s="9" t="n"/>
      <c r="I45" s="9" t="n"/>
      <c r="J45" s="9" t="n"/>
      <c r="K45" s="9" t="n"/>
      <c r="L45" s="42" t="n"/>
      <c r="M45" s="43" t="str">
        <f>IF(B45="","",IF(G45="No","Gap: no BAA",IF(OR(H45="No",I45="No"),"Gap: encryption",IF(J45="No","Gap: access control",IF(OR(G45="",H45="",I45="",J45=""),"Incomplete",IF(OR(H45="Partial",I45="Partial",J45="Partial"),"Partial","OK"))))))</f>
        <v/>
      </c>
    </row>
    <row r="46">
      <c r="A46" s="44" t="n"/>
      <c r="B46" s="44" t="n"/>
      <c r="C46" s="44" t="n"/>
      <c r="D46" s="44" t="n"/>
      <c r="E46" s="45" t="n"/>
      <c r="F46" s="44" t="n"/>
      <c r="G46" s="44" t="n"/>
      <c r="H46" s="44" t="n"/>
      <c r="I46" s="44" t="n"/>
      <c r="J46" s="44" t="n"/>
      <c r="K46" s="44" t="n"/>
      <c r="L46" s="46" t="n"/>
      <c r="M46" s="43" t="str">
        <f>IF(B46="","",IF(G46="No","Gap: no BAA",IF(OR(H46="No",I46="No"),"Gap: encryption",IF(J46="No","Gap: access control",IF(OR(G46="",H46="",I46="",J46=""),"Incomplete",IF(OR(H46="Partial",I46="Partial",J46="Partial"),"Partial","OK"))))))</f>
        <v/>
      </c>
    </row>
    <row r="47">
      <c r="A47" s="9" t="n"/>
      <c r="B47" s="9" t="n"/>
      <c r="C47" s="9" t="n"/>
      <c r="D47" s="9" t="n"/>
      <c r="E47" s="41" t="n"/>
      <c r="F47" s="9" t="n"/>
      <c r="G47" s="9" t="n"/>
      <c r="H47" s="9" t="n"/>
      <c r="I47" s="9" t="n"/>
      <c r="J47" s="9" t="n"/>
      <c r="K47" s="9" t="n"/>
      <c r="L47" s="42" t="n"/>
      <c r="M47" s="43" t="str">
        <f>IF(B47="","",IF(G47="No","Gap: no BAA",IF(OR(H47="No",I47="No"),"Gap: encryption",IF(J47="No","Gap: access control",IF(OR(G47="",H47="",I47="",J47=""),"Incomplete",IF(OR(H47="Partial",I47="Partial",J47="Partial"),"Partial","OK"))))))</f>
        <v/>
      </c>
    </row>
    <row r="48">
      <c r="A48" s="44" t="n"/>
      <c r="B48" s="44" t="n"/>
      <c r="C48" s="44" t="n"/>
      <c r="D48" s="44" t="n"/>
      <c r="E48" s="45" t="n"/>
      <c r="F48" s="44" t="n"/>
      <c r="G48" s="44" t="n"/>
      <c r="H48" s="44" t="n"/>
      <c r="I48" s="44" t="n"/>
      <c r="J48" s="44" t="n"/>
      <c r="K48" s="44" t="n"/>
      <c r="L48" s="46" t="n"/>
      <c r="M48" s="43" t="str">
        <f>IF(B48="","",IF(G48="No","Gap: no BAA",IF(OR(H48="No",I48="No"),"Gap: encryption",IF(J48="No","Gap: access control",IF(OR(G48="",H48="",I48="",J48=""),"Incomplete",IF(OR(H48="Partial",I48="Partial",J48="Partial"),"Partial","OK"))))))</f>
        <v/>
      </c>
    </row>
    <row r="49">
      <c r="A49" s="9" t="n"/>
      <c r="B49" s="9" t="n"/>
      <c r="C49" s="9" t="n"/>
      <c r="D49" s="9" t="n"/>
      <c r="E49" s="41" t="n"/>
      <c r="F49" s="9" t="n"/>
      <c r="G49" s="9" t="n"/>
      <c r="H49" s="9" t="n"/>
      <c r="I49" s="9" t="n"/>
      <c r="J49" s="9" t="n"/>
      <c r="K49" s="9" t="n"/>
      <c r="L49" s="42" t="n"/>
      <c r="M49" s="43" t="str">
        <f>IF(B49="","",IF(G49="No","Gap: no BAA",IF(OR(H49="No",I49="No"),"Gap: encryption",IF(J49="No","Gap: access control",IF(OR(G49="",H49="",I49="",J49=""),"Incomplete",IF(OR(H49="Partial",I49="Partial",J49="Partial"),"Partial","OK"))))))</f>
        <v/>
      </c>
    </row>
    <row r="50">
      <c r="A50" s="44" t="n"/>
      <c r="B50" s="44" t="n"/>
      <c r="C50" s="44" t="n"/>
      <c r="D50" s="44" t="n"/>
      <c r="E50" s="45" t="n"/>
      <c r="F50" s="44" t="n"/>
      <c r="G50" s="44" t="n"/>
      <c r="H50" s="44" t="n"/>
      <c r="I50" s="44" t="n"/>
      <c r="J50" s="44" t="n"/>
      <c r="K50" s="44" t="n"/>
      <c r="L50" s="46" t="n"/>
      <c r="M50" s="43" t="str">
        <f>IF(B50="","",IF(G50="No","Gap: no BAA",IF(OR(H50="No",I50="No"),"Gap: encryption",IF(J50="No","Gap: access control",IF(OR(G50="",H50="",I50="",J50=""),"Incomplete",IF(OR(H50="Partial",I50="Partial",J50="Partial"),"Partial","OK"))))))</f>
        <v/>
      </c>
    </row>
    <row r="51">
      <c r="A51" s="9" t="n"/>
      <c r="B51" s="9" t="n"/>
      <c r="C51" s="9" t="n"/>
      <c r="D51" s="9" t="n"/>
      <c r="E51" s="41" t="n"/>
      <c r="F51" s="9" t="n"/>
      <c r="G51" s="9" t="n"/>
      <c r="H51" s="9" t="n"/>
      <c r="I51" s="9" t="n"/>
      <c r="J51" s="9" t="n"/>
      <c r="K51" s="9" t="n"/>
      <c r="L51" s="42" t="n"/>
      <c r="M51" s="43" t="str">
        <f>IF(B51="","",IF(G51="No","Gap: no BAA",IF(OR(H51="No",I51="No"),"Gap: encryption",IF(J51="No","Gap: access control",IF(OR(G51="",H51="",I51="",J51=""),"Incomplete",IF(OR(H51="Partial",I51="Partial",J51="Partial"),"Partial","OK"))))))</f>
        <v/>
      </c>
    </row>
    <row r="52">
      <c r="A52" s="44" t="n"/>
      <c r="B52" s="44" t="n"/>
      <c r="C52" s="44" t="n"/>
      <c r="D52" s="44" t="n"/>
      <c r="E52" s="45" t="n"/>
      <c r="F52" s="44" t="n"/>
      <c r="G52" s="44" t="n"/>
      <c r="H52" s="44" t="n"/>
      <c r="I52" s="44" t="n"/>
      <c r="J52" s="44" t="n"/>
      <c r="K52" s="44" t="n"/>
      <c r="L52" s="46" t="n"/>
      <c r="M52" s="43" t="str">
        <f>IF(B52="","",IF(G52="No","Gap: no BAA",IF(OR(H52="No",I52="No"),"Gap: encryption",IF(J52="No","Gap: access control",IF(OR(G52="",H52="",I52="",J52=""),"Incomplete",IF(OR(H52="Partial",I52="Partial",J52="Partial"),"Partial","OK"))))))</f>
        <v/>
      </c>
    </row>
    <row r="53">
      <c r="A53" s="9" t="n"/>
      <c r="B53" s="9" t="n"/>
      <c r="C53" s="9" t="n"/>
      <c r="D53" s="9" t="n"/>
      <c r="E53" s="41" t="n"/>
      <c r="F53" s="9" t="n"/>
      <c r="G53" s="9" t="n"/>
      <c r="H53" s="9" t="n"/>
      <c r="I53" s="9" t="n"/>
      <c r="J53" s="9" t="n"/>
      <c r="K53" s="9" t="n"/>
      <c r="L53" s="42" t="n"/>
      <c r="M53" s="43" t="str">
        <f>IF(B53="","",IF(G53="No","Gap: no BAA",IF(OR(H53="No",I53="No"),"Gap: encryption",IF(J53="No","Gap: access control",IF(OR(G53="",H53="",I53="",J53=""),"Incomplete",IF(OR(H53="Partial",I53="Partial",J53="Partial"),"Partial","OK"))))))</f>
        <v/>
      </c>
    </row>
    <row r="54">
      <c r="A54" s="44" t="n"/>
      <c r="B54" s="44" t="n"/>
      <c r="C54" s="44" t="n"/>
      <c r="D54" s="44" t="n"/>
      <c r="E54" s="45" t="n"/>
      <c r="F54" s="44" t="n"/>
      <c r="G54" s="44" t="n"/>
      <c r="H54" s="44" t="n"/>
      <c r="I54" s="44" t="n"/>
      <c r="J54" s="44" t="n"/>
      <c r="K54" s="44" t="n"/>
      <c r="L54" s="46" t="n"/>
      <c r="M54" s="43" t="str">
        <f>IF(B54="","",IF(G54="No","Gap: no BAA",IF(OR(H54="No",I54="No"),"Gap: encryption",IF(J54="No","Gap: access control",IF(OR(G54="",H54="",I54="",J54=""),"Incomplete",IF(OR(H54="Partial",I54="Partial",J54="Partial"),"Partial","OK"))))))</f>
        <v/>
      </c>
    </row>
    <row r="55">
      <c r="A55" s="9" t="n"/>
      <c r="B55" s="9" t="n"/>
      <c r="C55" s="9" t="n"/>
      <c r="D55" s="9" t="n"/>
      <c r="E55" s="41" t="n"/>
      <c r="F55" s="9" t="n"/>
      <c r="G55" s="9" t="n"/>
      <c r="H55" s="9" t="n"/>
      <c r="I55" s="9" t="n"/>
      <c r="J55" s="9" t="n"/>
      <c r="K55" s="9" t="n"/>
      <c r="L55" s="42" t="n"/>
      <c r="M55" s="43" t="str">
        <f>IF(B55="","",IF(G55="No","Gap: no BAA",IF(OR(H55="No",I55="No"),"Gap: encryption",IF(J55="No","Gap: access control",IF(OR(G55="",H55="",I55="",J55=""),"Incomplete",IF(OR(H55="Partial",I55="Partial",J55="Partial"),"Partial","OK"))))))</f>
        <v/>
      </c>
    </row>
    <row r="56">
      <c r="A56" s="44" t="n"/>
      <c r="B56" s="44" t="n"/>
      <c r="C56" s="44" t="n"/>
      <c r="D56" s="44" t="n"/>
      <c r="E56" s="45" t="n"/>
      <c r="F56" s="44" t="n"/>
      <c r="G56" s="44" t="n"/>
      <c r="H56" s="44" t="n"/>
      <c r="I56" s="44" t="n"/>
      <c r="J56" s="44" t="n"/>
      <c r="K56" s="44" t="n"/>
      <c r="L56" s="46" t="n"/>
      <c r="M56" s="43" t="str">
        <f>IF(B56="","",IF(G56="No","Gap: no BAA",IF(OR(H56="No",I56="No"),"Gap: encryption",IF(J56="No","Gap: access control",IF(OR(G56="",H56="",I56="",J56=""),"Incomplete",IF(OR(H56="Partial",I56="Partial",J56="Partial"),"Partial","OK"))))))</f>
        <v/>
      </c>
    </row>
    <row r="57">
      <c r="A57" s="9" t="n"/>
      <c r="B57" s="9" t="n"/>
      <c r="C57" s="9" t="n"/>
      <c r="D57" s="9" t="n"/>
      <c r="E57" s="41" t="n"/>
      <c r="F57" s="9" t="n"/>
      <c r="G57" s="9" t="n"/>
      <c r="H57" s="9" t="n"/>
      <c r="I57" s="9" t="n"/>
      <c r="J57" s="9" t="n"/>
      <c r="K57" s="9" t="n"/>
      <c r="L57" s="42" t="n"/>
      <c r="M57" s="43" t="str">
        <f>IF(B57="","",IF(G57="No","Gap: no BAA",IF(OR(H57="No",I57="No"),"Gap: encryption",IF(J57="No","Gap: access control",IF(OR(G57="",H57="",I57="",J57=""),"Incomplete",IF(OR(H57="Partial",I57="Partial",J57="Partial"),"Partial","OK"))))))</f>
        <v/>
      </c>
    </row>
    <row r="58">
      <c r="A58" s="44" t="n"/>
      <c r="B58" s="44" t="n"/>
      <c r="C58" s="44" t="n"/>
      <c r="D58" s="44" t="n"/>
      <c r="E58" s="45" t="n"/>
      <c r="F58" s="44" t="n"/>
      <c r="G58" s="44" t="n"/>
      <c r="H58" s="44" t="n"/>
      <c r="I58" s="44" t="n"/>
      <c r="J58" s="44" t="n"/>
      <c r="K58" s="44" t="n"/>
      <c r="L58" s="46" t="n"/>
      <c r="M58" s="43" t="str">
        <f>IF(B58="","",IF(G58="No","Gap: no BAA",IF(OR(H58="No",I58="No"),"Gap: encryption",IF(J58="No","Gap: access control",IF(OR(G58="",H58="",I58="",J58=""),"Incomplete",IF(OR(H58="Partial",I58="Partial",J58="Partial"),"Partial","OK"))))))</f>
        <v/>
      </c>
    </row>
    <row r="59">
      <c r="A59" s="9" t="n"/>
      <c r="B59" s="9" t="n"/>
      <c r="C59" s="9" t="n"/>
      <c r="D59" s="9" t="n"/>
      <c r="E59" s="41" t="n"/>
      <c r="F59" s="9" t="n"/>
      <c r="G59" s="9" t="n"/>
      <c r="H59" s="9" t="n"/>
      <c r="I59" s="9" t="n"/>
      <c r="J59" s="9" t="n"/>
      <c r="K59" s="9" t="n"/>
      <c r="L59" s="42" t="n"/>
      <c r="M59" s="43" t="str">
        <f>IF(B59="","",IF(G59="No","Gap: no BAA",IF(OR(H59="No",I59="No"),"Gap: encryption",IF(J59="No","Gap: access control",IF(OR(G59="",H59="",I59="",J59=""),"Incomplete",IF(OR(H59="Partial",I59="Partial",J59="Partial"),"Partial","OK"))))))</f>
        <v/>
      </c>
    </row>
    <row r="60">
      <c r="A60" s="44" t="n"/>
      <c r="B60" s="44" t="n"/>
      <c r="C60" s="44" t="n"/>
      <c r="D60" s="44" t="n"/>
      <c r="E60" s="45" t="n"/>
      <c r="F60" s="44" t="n"/>
      <c r="G60" s="44" t="n"/>
      <c r="H60" s="44" t="n"/>
      <c r="I60" s="44" t="n"/>
      <c r="J60" s="44" t="n"/>
      <c r="K60" s="44" t="n"/>
      <c r="L60" s="46" t="n"/>
      <c r="M60" s="43" t="str">
        <f>IF(B60="","",IF(G60="No","Gap: no BAA",IF(OR(H60="No",I60="No"),"Gap: encryption",IF(J60="No","Gap: access control",IF(OR(G60="",H60="",I60="",J60=""),"Incomplete",IF(OR(H60="Partial",I60="Partial",J60="Partial"),"Partial","OK"))))))</f>
        <v/>
      </c>
    </row>
    <row r="61">
      <c r="A61" s="9" t="n"/>
      <c r="B61" s="9" t="n"/>
      <c r="C61" s="9" t="n"/>
      <c r="D61" s="9" t="n"/>
      <c r="E61" s="41" t="n"/>
      <c r="F61" s="9" t="n"/>
      <c r="G61" s="9" t="n"/>
      <c r="H61" s="9" t="n"/>
      <c r="I61" s="9" t="n"/>
      <c r="J61" s="9" t="n"/>
      <c r="K61" s="9" t="n"/>
      <c r="L61" s="42" t="n"/>
      <c r="M61" s="43" t="str">
        <f>IF(B61="","",IF(G61="No","Gap: no BAA",IF(OR(H61="No",I61="No"),"Gap: encryption",IF(J61="No","Gap: access control",IF(OR(G61="",H61="",I61="",J61=""),"Incomplete",IF(OR(H61="Partial",I61="Partial",J61="Partial"),"Partial","OK"))))))</f>
        <v/>
      </c>
    </row>
    <row r="62">
      <c r="A62" s="44" t="n"/>
      <c r="B62" s="44" t="n"/>
      <c r="C62" s="44" t="n"/>
      <c r="D62" s="44" t="n"/>
      <c r="E62" s="45" t="n"/>
      <c r="F62" s="44" t="n"/>
      <c r="G62" s="44" t="n"/>
      <c r="H62" s="44" t="n"/>
      <c r="I62" s="44" t="n"/>
      <c r="J62" s="44" t="n"/>
      <c r="K62" s="44" t="n"/>
      <c r="L62" s="46" t="n"/>
      <c r="M62" s="43" t="str">
        <f>IF(B62="","",IF(G62="No","Gap: no BAA",IF(OR(H62="No",I62="No"),"Gap: encryption",IF(J62="No","Gap: access control",IF(OR(G62="",H62="",I62="",J62=""),"Incomplete",IF(OR(H62="Partial",I62="Partial",J62="Partial"),"Partial","OK"))))))</f>
        <v/>
      </c>
    </row>
    <row r="63">
      <c r="A63" s="9" t="n"/>
      <c r="B63" s="9" t="n"/>
      <c r="C63" s="9" t="n"/>
      <c r="D63" s="9" t="n"/>
      <c r="E63" s="41" t="n"/>
      <c r="F63" s="9" t="n"/>
      <c r="G63" s="9" t="n"/>
      <c r="H63" s="9" t="n"/>
      <c r="I63" s="9" t="n"/>
      <c r="J63" s="9" t="n"/>
      <c r="K63" s="9" t="n"/>
      <c r="L63" s="42" t="n"/>
      <c r="M63" s="43" t="str">
        <f>IF(B63="","",IF(G63="No","Gap: no BAA",IF(OR(H63="No",I63="No"),"Gap: encryption",IF(J63="No","Gap: access control",IF(OR(G63="",H63="",I63="",J63=""),"Incomplete",IF(OR(H63="Partial",I63="Partial",J63="Partial"),"Partial","OK"))))))</f>
        <v/>
      </c>
    </row>
    <row r="64">
      <c r="A64" s="44" t="n"/>
      <c r="B64" s="44" t="n"/>
      <c r="C64" s="44" t="n"/>
      <c r="D64" s="44" t="n"/>
      <c r="E64" s="45" t="n"/>
      <c r="F64" s="44" t="n"/>
      <c r="G64" s="44" t="n"/>
      <c r="H64" s="44" t="n"/>
      <c r="I64" s="44" t="n"/>
      <c r="J64" s="44" t="n"/>
      <c r="K64" s="44" t="n"/>
      <c r="L64" s="46" t="n"/>
      <c r="M64" s="43" t="str">
        <f>IF(B64="","",IF(G64="No","Gap: no BAA",IF(OR(H64="No",I64="No"),"Gap: encryption",IF(J64="No","Gap: access control",IF(OR(G64="",H64="",I64="",J64=""),"Incomplete",IF(OR(H64="Partial",I64="Partial",J64="Partial"),"Partial","OK"))))))</f>
        <v/>
      </c>
    </row>
    <row r="65">
      <c r="A65" s="9" t="n"/>
      <c r="B65" s="9" t="n"/>
      <c r="C65" s="9" t="n"/>
      <c r="D65" s="9" t="n"/>
      <c r="E65" s="41" t="n"/>
      <c r="F65" s="9" t="n"/>
      <c r="G65" s="9" t="n"/>
      <c r="H65" s="9" t="n"/>
      <c r="I65" s="9" t="n"/>
      <c r="J65" s="9" t="n"/>
      <c r="K65" s="9" t="n"/>
      <c r="L65" s="42" t="n"/>
      <c r="M65" s="43" t="str">
        <f>IF(B65="","",IF(G65="No","Gap: no BAA",IF(OR(H65="No",I65="No"),"Gap: encryption",IF(J65="No","Gap: access control",IF(OR(G65="",H65="",I65="",J65=""),"Incomplete",IF(OR(H65="Partial",I65="Partial",J65="Partial"),"Partial","OK"))))))</f>
        <v/>
      </c>
    </row>
    <row r="66">
      <c r="A66" s="44" t="n"/>
      <c r="B66" s="44" t="n"/>
      <c r="C66" s="44" t="n"/>
      <c r="D66" s="44" t="n"/>
      <c r="E66" s="45" t="n"/>
      <c r="F66" s="44" t="n"/>
      <c r="G66" s="44" t="n"/>
      <c r="H66" s="44" t="n"/>
      <c r="I66" s="44" t="n"/>
      <c r="J66" s="44" t="n"/>
      <c r="K66" s="44" t="n"/>
      <c r="L66" s="46" t="n"/>
      <c r="M66" s="43" t="str">
        <f>IF(B66="","",IF(G66="No","Gap: no BAA",IF(OR(H66="No",I66="No"),"Gap: encryption",IF(J66="No","Gap: access control",IF(OR(G66="",H66="",I66="",J66=""),"Incomplete",IF(OR(H66="Partial",I66="Partial",J66="Partial"),"Partial","OK"))))))</f>
        <v/>
      </c>
    </row>
    <row r="67">
      <c r="A67" s="9" t="n"/>
      <c r="B67" s="9" t="n"/>
      <c r="C67" s="9" t="n"/>
      <c r="D67" s="9" t="n"/>
      <c r="E67" s="41" t="n"/>
      <c r="F67" s="9" t="n"/>
      <c r="G67" s="9" t="n"/>
      <c r="H67" s="9" t="n"/>
      <c r="I67" s="9" t="n"/>
      <c r="J67" s="9" t="n"/>
      <c r="K67" s="9" t="n"/>
      <c r="L67" s="42" t="n"/>
      <c r="M67" s="43" t="str">
        <f>IF(B67="","",IF(G67="No","Gap: no BAA",IF(OR(H67="No",I67="No"),"Gap: encryption",IF(J67="No","Gap: access control",IF(OR(G67="",H67="",I67="",J67=""),"Incomplete",IF(OR(H67="Partial",I67="Partial",J67="Partial"),"Partial","OK"))))))</f>
        <v/>
      </c>
    </row>
    <row r="68">
      <c r="A68" s="44" t="n"/>
      <c r="B68" s="44" t="n"/>
      <c r="C68" s="44" t="n"/>
      <c r="D68" s="44" t="n"/>
      <c r="E68" s="45" t="n"/>
      <c r="F68" s="44" t="n"/>
      <c r="G68" s="44" t="n"/>
      <c r="H68" s="44" t="n"/>
      <c r="I68" s="44" t="n"/>
      <c r="J68" s="44" t="n"/>
      <c r="K68" s="44" t="n"/>
      <c r="L68" s="46" t="n"/>
      <c r="M68" s="43" t="str">
        <f>IF(B68="","",IF(G68="No","Gap: no BAA",IF(OR(H68="No",I68="No"),"Gap: encryption",IF(J68="No","Gap: access control",IF(OR(G68="",H68="",I68="",J68=""),"Incomplete",IF(OR(H68="Partial",I68="Partial",J68="Partial"),"Partial","OK"))))))</f>
        <v/>
      </c>
    </row>
    <row r="69">
      <c r="A69" s="9" t="n"/>
      <c r="B69" s="9" t="n"/>
      <c r="C69" s="9" t="n"/>
      <c r="D69" s="9" t="n"/>
      <c r="E69" s="41" t="n"/>
      <c r="F69" s="9" t="n"/>
      <c r="G69" s="9" t="n"/>
      <c r="H69" s="9" t="n"/>
      <c r="I69" s="9" t="n"/>
      <c r="J69" s="9" t="n"/>
      <c r="K69" s="9" t="n"/>
      <c r="L69" s="42" t="n"/>
      <c r="M69" s="43" t="str">
        <f>IF(B69="","",IF(G69="No","Gap: no BAA",IF(OR(H69="No",I69="No"),"Gap: encryption",IF(J69="No","Gap: access control",IF(OR(G69="",H69="",I69="",J69=""),"Incomplete",IF(OR(H69="Partial",I69="Partial",J69="Partial"),"Partial","OK"))))))</f>
        <v/>
      </c>
    </row>
    <row r="70">
      <c r="A70" s="44" t="n"/>
      <c r="B70" s="44" t="n"/>
      <c r="C70" s="44" t="n"/>
      <c r="D70" s="44" t="n"/>
      <c r="E70" s="45" t="n"/>
      <c r="F70" s="44" t="n"/>
      <c r="G70" s="44" t="n"/>
      <c r="H70" s="44" t="n"/>
      <c r="I70" s="44" t="n"/>
      <c r="J70" s="44" t="n"/>
      <c r="K70" s="44" t="n"/>
      <c r="L70" s="46" t="n"/>
      <c r="M70" s="43" t="str">
        <f>IF(B70="","",IF(G70="No","Gap: no BAA",IF(OR(H70="No",I70="No"),"Gap: encryption",IF(J70="No","Gap: access control",IF(OR(G70="",H70="",I70="",J70=""),"Incomplete",IF(OR(H70="Partial",I70="Partial",J70="Partial"),"Partial","OK"))))))</f>
        <v/>
      </c>
    </row>
    <row r="71">
      <c r="A71" s="9" t="n"/>
      <c r="B71" s="9" t="n"/>
      <c r="C71" s="9" t="n"/>
      <c r="D71" s="9" t="n"/>
      <c r="E71" s="41" t="n"/>
      <c r="F71" s="9" t="n"/>
      <c r="G71" s="9" t="n"/>
      <c r="H71" s="9" t="n"/>
      <c r="I71" s="9" t="n"/>
      <c r="J71" s="9" t="n"/>
      <c r="K71" s="9" t="n"/>
      <c r="L71" s="42" t="n"/>
      <c r="M71" s="43" t="str">
        <f>IF(B71="","",IF(G71="No","Gap: no BAA",IF(OR(H71="No",I71="No"),"Gap: encryption",IF(J71="No","Gap: access control",IF(OR(G71="",H71="",I71="",J71=""),"Incomplete",IF(OR(H71="Partial",I71="Partial",J71="Partial"),"Partial","OK"))))))</f>
        <v/>
      </c>
    </row>
    <row r="72">
      <c r="A72" s="44" t="n"/>
      <c r="B72" s="44" t="n"/>
      <c r="C72" s="44" t="n"/>
      <c r="D72" s="44" t="n"/>
      <c r="E72" s="45" t="n"/>
      <c r="F72" s="44" t="n"/>
      <c r="G72" s="44" t="n"/>
      <c r="H72" s="44" t="n"/>
      <c r="I72" s="44" t="n"/>
      <c r="J72" s="44" t="n"/>
      <c r="K72" s="44" t="n"/>
      <c r="L72" s="46" t="n"/>
      <c r="M72" s="43" t="str">
        <f>IF(B72="","",IF(G72="No","Gap: no BAA",IF(OR(H72="No",I72="No"),"Gap: encryption",IF(J72="No","Gap: access control",IF(OR(G72="",H72="",I72="",J72=""),"Incomplete",IF(OR(H72="Partial",I72="Partial",J72="Partial"),"Partial","OK"))))))</f>
        <v/>
      </c>
    </row>
    <row r="73">
      <c r="A73" s="9" t="n"/>
      <c r="B73" s="9" t="n"/>
      <c r="C73" s="9" t="n"/>
      <c r="D73" s="9" t="n"/>
      <c r="E73" s="41" t="n"/>
      <c r="F73" s="9" t="n"/>
      <c r="G73" s="9" t="n"/>
      <c r="H73" s="9" t="n"/>
      <c r="I73" s="9" t="n"/>
      <c r="J73" s="9" t="n"/>
      <c r="K73" s="9" t="n"/>
      <c r="L73" s="42" t="n"/>
      <c r="M73" s="43" t="str">
        <f>IF(B73="","",IF(G73="No","Gap: no BAA",IF(OR(H73="No",I73="No"),"Gap: encryption",IF(J73="No","Gap: access control",IF(OR(G73="",H73="",I73="",J73=""),"Incomplete",IF(OR(H73="Partial",I73="Partial",J73="Partial"),"Partial","OK"))))))</f>
        <v/>
      </c>
    </row>
    <row r="74">
      <c r="A74" s="44" t="n"/>
      <c r="B74" s="44" t="n"/>
      <c r="C74" s="44" t="n"/>
      <c r="D74" s="44" t="n"/>
      <c r="E74" s="45" t="n"/>
      <c r="F74" s="44" t="n"/>
      <c r="G74" s="44" t="n"/>
      <c r="H74" s="44" t="n"/>
      <c r="I74" s="44" t="n"/>
      <c r="J74" s="44" t="n"/>
      <c r="K74" s="44" t="n"/>
      <c r="L74" s="46" t="n"/>
      <c r="M74" s="43" t="str">
        <f>IF(B74="","",IF(G74="No","Gap: no BAA",IF(OR(H74="No",I74="No"),"Gap: encryption",IF(J74="No","Gap: access control",IF(OR(G74="",H74="",I74="",J74=""),"Incomplete",IF(OR(H74="Partial",I74="Partial",J74="Partial"),"Partial","OK"))))))</f>
        <v/>
      </c>
    </row>
    <row r="75">
      <c r="A75" s="9" t="n"/>
      <c r="B75" s="9" t="n"/>
      <c r="C75" s="9" t="n"/>
      <c r="D75" s="9" t="n"/>
      <c r="E75" s="41" t="n"/>
      <c r="F75" s="9" t="n"/>
      <c r="G75" s="9" t="n"/>
      <c r="H75" s="9" t="n"/>
      <c r="I75" s="9" t="n"/>
      <c r="J75" s="9" t="n"/>
      <c r="K75" s="9" t="n"/>
      <c r="L75" s="42" t="n"/>
      <c r="M75" s="43" t="str">
        <f>IF(B75="","",IF(G75="No","Gap: no BAA",IF(OR(H75="No",I75="No"),"Gap: encryption",IF(J75="No","Gap: access control",IF(OR(G75="",H75="",I75="",J75=""),"Incomplete",IF(OR(H75="Partial",I75="Partial",J75="Partial"),"Partial","OK"))))))</f>
        <v/>
      </c>
    </row>
    <row r="76">
      <c r="A76" s="44" t="n"/>
      <c r="B76" s="44" t="n"/>
      <c r="C76" s="44" t="n"/>
      <c r="D76" s="44" t="n"/>
      <c r="E76" s="45" t="n"/>
      <c r="F76" s="44" t="n"/>
      <c r="G76" s="44" t="n"/>
      <c r="H76" s="44" t="n"/>
      <c r="I76" s="44" t="n"/>
      <c r="J76" s="44" t="n"/>
      <c r="K76" s="44" t="n"/>
      <c r="L76" s="46" t="n"/>
      <c r="M76" s="43" t="str">
        <f>IF(B76="","",IF(G76="No","Gap: no BAA",IF(OR(H76="No",I76="No"),"Gap: encryption",IF(J76="No","Gap: access control",IF(OR(G76="",H76="",I76="",J76=""),"Incomplete",IF(OR(H76="Partial",I76="Partial",J76="Partial"),"Partial","OK"))))))</f>
        <v/>
      </c>
    </row>
    <row r="77">
      <c r="A77" s="9" t="n"/>
      <c r="B77" s="9" t="n"/>
      <c r="C77" s="9" t="n"/>
      <c r="D77" s="9" t="n"/>
      <c r="E77" s="41" t="n"/>
      <c r="F77" s="9" t="n"/>
      <c r="G77" s="9" t="n"/>
      <c r="H77" s="9" t="n"/>
      <c r="I77" s="9" t="n"/>
      <c r="J77" s="9" t="n"/>
      <c r="K77" s="9" t="n"/>
      <c r="L77" s="42" t="n"/>
      <c r="M77" s="43" t="str">
        <f>IF(B77="","",IF(G77="No","Gap: no BAA",IF(OR(H77="No",I77="No"),"Gap: encryption",IF(J77="No","Gap: access control",IF(OR(G77="",H77="",I77="",J77=""),"Incomplete",IF(OR(H77="Partial",I77="Partial",J77="Partial"),"Partial","OK"))))))</f>
        <v/>
      </c>
    </row>
    <row r="78">
      <c r="A78" s="44" t="n"/>
      <c r="B78" s="44" t="n"/>
      <c r="C78" s="44" t="n"/>
      <c r="D78" s="44" t="n"/>
      <c r="E78" s="45" t="n"/>
      <c r="F78" s="44" t="n"/>
      <c r="G78" s="44" t="n"/>
      <c r="H78" s="44" t="n"/>
      <c r="I78" s="44" t="n"/>
      <c r="J78" s="44" t="n"/>
      <c r="K78" s="44" t="n"/>
      <c r="L78" s="46" t="n"/>
      <c r="M78" s="43" t="str">
        <f>IF(B78="","",IF(G78="No","Gap: no BAA",IF(OR(H78="No",I78="No"),"Gap: encryption",IF(J78="No","Gap: access control",IF(OR(G78="",H78="",I78="",J78=""),"Incomplete",IF(OR(H78="Partial",I78="Partial",J78="Partial"),"Partial","OK"))))))</f>
        <v/>
      </c>
    </row>
    <row r="79">
      <c r="A79" s="9" t="n"/>
      <c r="B79" s="9" t="n"/>
      <c r="C79" s="9" t="n"/>
      <c r="D79" s="9" t="n"/>
      <c r="E79" s="41" t="n"/>
      <c r="F79" s="9" t="n"/>
      <c r="G79" s="9" t="n"/>
      <c r="H79" s="9" t="n"/>
      <c r="I79" s="9" t="n"/>
      <c r="J79" s="9" t="n"/>
      <c r="K79" s="9" t="n"/>
      <c r="L79" s="42" t="n"/>
      <c r="M79" s="43" t="str">
        <f>IF(B79="","",IF(G79="No","Gap: no BAA",IF(OR(H79="No",I79="No"),"Gap: encryption",IF(J79="No","Gap: access control",IF(OR(G79="",H79="",I79="",J79=""),"Incomplete",IF(OR(H79="Partial",I79="Partial",J79="Partial"),"Partial","OK"))))))</f>
        <v/>
      </c>
    </row>
    <row r="80">
      <c r="A80" s="44" t="n"/>
      <c r="B80" s="44" t="n"/>
      <c r="C80" s="44" t="n"/>
      <c r="D80" s="44" t="n"/>
      <c r="E80" s="45" t="n"/>
      <c r="F80" s="44" t="n"/>
      <c r="G80" s="44" t="n"/>
      <c r="H80" s="44" t="n"/>
      <c r="I80" s="44" t="n"/>
      <c r="J80" s="44" t="n"/>
      <c r="K80" s="44" t="n"/>
      <c r="L80" s="46" t="n"/>
      <c r="M80" s="43" t="str">
        <f>IF(B80="","",IF(G80="No","Gap: no BAA",IF(OR(H80="No",I80="No"),"Gap: encryption",IF(J80="No","Gap: access control",IF(OR(G80="",H80="",I80="",J80=""),"Incomplete",IF(OR(H80="Partial",I80="Partial",J80="Partial"),"Partial","OK"))))))</f>
        <v/>
      </c>
    </row>
    <row r="81">
      <c r="A81" s="9" t="n"/>
      <c r="B81" s="9" t="n"/>
      <c r="C81" s="9" t="n"/>
      <c r="D81" s="9" t="n"/>
      <c r="E81" s="41" t="n"/>
      <c r="F81" s="9" t="n"/>
      <c r="G81" s="9" t="n"/>
      <c r="H81" s="9" t="n"/>
      <c r="I81" s="9" t="n"/>
      <c r="J81" s="9" t="n"/>
      <c r="K81" s="9" t="n"/>
      <c r="L81" s="42" t="n"/>
      <c r="M81" s="43" t="str">
        <f>IF(B81="","",IF(G81="No","Gap: no BAA",IF(OR(H81="No",I81="No"),"Gap: encryption",IF(J81="No","Gap: access control",IF(OR(G81="",H81="",I81="",J81=""),"Incomplete",IF(OR(H81="Partial",I81="Partial",J81="Partial"),"Partial","OK"))))))</f>
        <v/>
      </c>
    </row>
    <row r="82">
      <c r="A82" s="44" t="n"/>
      <c r="B82" s="44" t="n"/>
      <c r="C82" s="44" t="n"/>
      <c r="D82" s="44" t="n"/>
      <c r="E82" s="45" t="n"/>
      <c r="F82" s="44" t="n"/>
      <c r="G82" s="44" t="n"/>
      <c r="H82" s="44" t="n"/>
      <c r="I82" s="44" t="n"/>
      <c r="J82" s="44" t="n"/>
      <c r="K82" s="44" t="n"/>
      <c r="L82" s="46" t="n"/>
      <c r="M82" s="43" t="str">
        <f>IF(B82="","",IF(G82="No","Gap: no BAA",IF(OR(H82="No",I82="No"),"Gap: encryption",IF(J82="No","Gap: access control",IF(OR(G82="",H82="",I82="",J82=""),"Incomplete",IF(OR(H82="Partial",I82="Partial",J82="Partial"),"Partial","OK"))))))</f>
        <v/>
      </c>
    </row>
    <row r="83">
      <c r="A83" s="9" t="n"/>
      <c r="B83" s="9" t="n"/>
      <c r="C83" s="9" t="n"/>
      <c r="D83" s="9" t="n"/>
      <c r="E83" s="41" t="n"/>
      <c r="F83" s="9" t="n"/>
      <c r="G83" s="9" t="n"/>
      <c r="H83" s="9" t="n"/>
      <c r="I83" s="9" t="n"/>
      <c r="J83" s="9" t="n"/>
      <c r="K83" s="9" t="n"/>
      <c r="L83" s="42" t="n"/>
      <c r="M83" s="43" t="str">
        <f>IF(B83="","",IF(G83="No","Gap: no BAA",IF(OR(H83="No",I83="No"),"Gap: encryption",IF(J83="No","Gap: access control",IF(OR(G83="",H83="",I83="",J83=""),"Incomplete",IF(OR(H83="Partial",I83="Partial",J83="Partial"),"Partial","OK"))))))</f>
        <v/>
      </c>
    </row>
    <row r="84">
      <c r="A84" s="44" t="n"/>
      <c r="B84" s="44" t="n"/>
      <c r="C84" s="44" t="n"/>
      <c r="D84" s="44" t="n"/>
      <c r="E84" s="45" t="n"/>
      <c r="F84" s="44" t="n"/>
      <c r="G84" s="44" t="n"/>
      <c r="H84" s="44" t="n"/>
      <c r="I84" s="44" t="n"/>
      <c r="J84" s="44" t="n"/>
      <c r="K84" s="44" t="n"/>
      <c r="L84" s="46" t="n"/>
      <c r="M84" s="43" t="str">
        <f>IF(B84="","",IF(G84="No","Gap: no BAA",IF(OR(H84="No",I84="No"),"Gap: encryption",IF(J84="No","Gap: access control",IF(OR(G84="",H84="",I84="",J84=""),"Incomplete",IF(OR(H84="Partial",I84="Partial",J84="Partial"),"Partial","OK"))))))</f>
        <v/>
      </c>
    </row>
    <row r="85">
      <c r="A85" s="9" t="n"/>
      <c r="B85" s="9" t="n"/>
      <c r="C85" s="9" t="n"/>
      <c r="D85" s="9" t="n"/>
      <c r="E85" s="41" t="n"/>
      <c r="F85" s="9" t="n"/>
      <c r="G85" s="9" t="n"/>
      <c r="H85" s="9" t="n"/>
      <c r="I85" s="9" t="n"/>
      <c r="J85" s="9" t="n"/>
      <c r="K85" s="9" t="n"/>
      <c r="L85" s="42" t="n"/>
      <c r="M85" s="43" t="str">
        <f>IF(B85="","",IF(G85="No","Gap: no BAA",IF(OR(H85="No",I85="No"),"Gap: encryption",IF(J85="No","Gap: access control",IF(OR(G85="",H85="",I85="",J85=""),"Incomplete",IF(OR(H85="Partial",I85="Partial",J85="Partial"),"Partial","OK"))))))</f>
        <v/>
      </c>
    </row>
    <row r="86">
      <c r="A86" s="44" t="n"/>
      <c r="B86" s="44" t="n"/>
      <c r="C86" s="44" t="n"/>
      <c r="D86" s="44" t="n"/>
      <c r="E86" s="45" t="n"/>
      <c r="F86" s="44" t="n"/>
      <c r="G86" s="44" t="n"/>
      <c r="H86" s="44" t="n"/>
      <c r="I86" s="44" t="n"/>
      <c r="J86" s="44" t="n"/>
      <c r="K86" s="44" t="n"/>
      <c r="L86" s="46" t="n"/>
      <c r="M86" s="43" t="str">
        <f>IF(B86="","",IF(G86="No","Gap: no BAA",IF(OR(H86="No",I86="No"),"Gap: encryption",IF(J86="No","Gap: access control",IF(OR(G86="",H86="",I86="",J86=""),"Incomplete",IF(OR(H86="Partial",I86="Partial",J86="Partial"),"Partial","OK"))))))</f>
        <v/>
      </c>
    </row>
    <row r="87">
      <c r="A87" s="9" t="n"/>
      <c r="B87" s="9" t="n"/>
      <c r="C87" s="9" t="n"/>
      <c r="D87" s="9" t="n"/>
      <c r="E87" s="41" t="n"/>
      <c r="F87" s="9" t="n"/>
      <c r="G87" s="9" t="n"/>
      <c r="H87" s="9" t="n"/>
      <c r="I87" s="9" t="n"/>
      <c r="J87" s="9" t="n"/>
      <c r="K87" s="9" t="n"/>
      <c r="L87" s="42" t="n"/>
      <c r="M87" s="43" t="str">
        <f>IF(B87="","",IF(G87="No","Gap: no BAA",IF(OR(H87="No",I87="No"),"Gap: encryption",IF(J87="No","Gap: access control",IF(OR(G87="",H87="",I87="",J87=""),"Incomplete",IF(OR(H87="Partial",I87="Partial",J87="Partial"),"Partial","OK"))))))</f>
        <v/>
      </c>
    </row>
    <row r="88">
      <c r="A88" s="44" t="n"/>
      <c r="B88" s="44" t="n"/>
      <c r="C88" s="44" t="n"/>
      <c r="D88" s="44" t="n"/>
      <c r="E88" s="45" t="n"/>
      <c r="F88" s="44" t="n"/>
      <c r="G88" s="44" t="n"/>
      <c r="H88" s="44" t="n"/>
      <c r="I88" s="44" t="n"/>
      <c r="J88" s="44" t="n"/>
      <c r="K88" s="44" t="n"/>
      <c r="L88" s="46" t="n"/>
      <c r="M88" s="43" t="str">
        <f>IF(B88="","",IF(G88="No","Gap: no BAA",IF(OR(H88="No",I88="No"),"Gap: encryption",IF(J88="No","Gap: access control",IF(OR(G88="",H88="",I88="",J88=""),"Incomplete",IF(OR(H88="Partial",I88="Partial",J88="Partial"),"Partial","OK"))))))</f>
        <v/>
      </c>
    </row>
    <row r="89">
      <c r="A89" s="9" t="n"/>
      <c r="B89" s="9" t="n"/>
      <c r="C89" s="9" t="n"/>
      <c r="D89" s="9" t="n"/>
      <c r="E89" s="41" t="n"/>
      <c r="F89" s="9" t="n"/>
      <c r="G89" s="9" t="n"/>
      <c r="H89" s="9" t="n"/>
      <c r="I89" s="9" t="n"/>
      <c r="J89" s="9" t="n"/>
      <c r="K89" s="9" t="n"/>
      <c r="L89" s="42" t="n"/>
      <c r="M89" s="43" t="str">
        <f>IF(B89="","",IF(G89="No","Gap: no BAA",IF(OR(H89="No",I89="No"),"Gap: encryption",IF(J89="No","Gap: access control",IF(OR(G89="",H89="",I89="",J89=""),"Incomplete",IF(OR(H89="Partial",I89="Partial",J89="Partial"),"Partial","OK"))))))</f>
        <v/>
      </c>
    </row>
    <row r="90">
      <c r="A90" s="44" t="n"/>
      <c r="B90" s="44" t="n"/>
      <c r="C90" s="44" t="n"/>
      <c r="D90" s="44" t="n"/>
      <c r="E90" s="45" t="n"/>
      <c r="F90" s="44" t="n"/>
      <c r="G90" s="44" t="n"/>
      <c r="H90" s="44" t="n"/>
      <c r="I90" s="44" t="n"/>
      <c r="J90" s="44" t="n"/>
      <c r="K90" s="44" t="n"/>
      <c r="L90" s="46" t="n"/>
      <c r="M90" s="43" t="str">
        <f>IF(B90="","",IF(G90="No","Gap: no BAA",IF(OR(H90="No",I90="No"),"Gap: encryption",IF(J90="No","Gap: access control",IF(OR(G90="",H90="",I90="",J90=""),"Incomplete",IF(OR(H90="Partial",I90="Partial",J90="Partial"),"Partial","OK"))))))</f>
        <v/>
      </c>
    </row>
    <row r="91">
      <c r="A91" s="9" t="n"/>
      <c r="B91" s="9" t="n"/>
      <c r="C91" s="9" t="n"/>
      <c r="D91" s="9" t="n"/>
      <c r="E91" s="41" t="n"/>
      <c r="F91" s="9" t="n"/>
      <c r="G91" s="9" t="n"/>
      <c r="H91" s="9" t="n"/>
      <c r="I91" s="9" t="n"/>
      <c r="J91" s="9" t="n"/>
      <c r="K91" s="9" t="n"/>
      <c r="L91" s="42" t="n"/>
      <c r="M91" s="43" t="str">
        <f>IF(B91="","",IF(G91="No","Gap: no BAA",IF(OR(H91="No",I91="No"),"Gap: encryption",IF(J91="No","Gap: access control",IF(OR(G91="",H91="",I91="",J91=""),"Incomplete",IF(OR(H91="Partial",I91="Partial",J91="Partial"),"Partial","OK"))))))</f>
        <v/>
      </c>
    </row>
    <row r="92">
      <c r="A92" s="44" t="n"/>
      <c r="B92" s="44" t="n"/>
      <c r="C92" s="44" t="n"/>
      <c r="D92" s="44" t="n"/>
      <c r="E92" s="45" t="n"/>
      <c r="F92" s="44" t="n"/>
      <c r="G92" s="44" t="n"/>
      <c r="H92" s="44" t="n"/>
      <c r="I92" s="44" t="n"/>
      <c r="J92" s="44" t="n"/>
      <c r="K92" s="44" t="n"/>
      <c r="L92" s="46" t="n"/>
      <c r="M92" s="43" t="str">
        <f>IF(B92="","",IF(G92="No","Gap: no BAA",IF(OR(H92="No",I92="No"),"Gap: encryption",IF(J92="No","Gap: access control",IF(OR(G92="",H92="",I92="",J92=""),"Incomplete",IF(OR(H92="Partial",I92="Partial",J92="Partial"),"Partial","OK"))))))</f>
        <v/>
      </c>
    </row>
    <row r="93">
      <c r="A93" s="9" t="n"/>
      <c r="B93" s="9" t="n"/>
      <c r="C93" s="9" t="n"/>
      <c r="D93" s="9" t="n"/>
      <c r="E93" s="41" t="n"/>
      <c r="F93" s="9" t="n"/>
      <c r="G93" s="9" t="n"/>
      <c r="H93" s="9" t="n"/>
      <c r="I93" s="9" t="n"/>
      <c r="J93" s="9" t="n"/>
      <c r="K93" s="9" t="n"/>
      <c r="L93" s="42" t="n"/>
      <c r="M93" s="43" t="str">
        <f>IF(B93="","",IF(G93="No","Gap: no BAA",IF(OR(H93="No",I93="No"),"Gap: encryption",IF(J93="No","Gap: access control",IF(OR(G93="",H93="",I93="",J93=""),"Incomplete",IF(OR(H93="Partial",I93="Partial",J93="Partial"),"Partial","OK"))))))</f>
        <v/>
      </c>
    </row>
    <row r="94">
      <c r="A94" s="44" t="n"/>
      <c r="B94" s="44" t="n"/>
      <c r="C94" s="44" t="n"/>
      <c r="D94" s="44" t="n"/>
      <c r="E94" s="45" t="n"/>
      <c r="F94" s="44" t="n"/>
      <c r="G94" s="44" t="n"/>
      <c r="H94" s="44" t="n"/>
      <c r="I94" s="44" t="n"/>
      <c r="J94" s="44" t="n"/>
      <c r="K94" s="44" t="n"/>
      <c r="L94" s="46" t="n"/>
      <c r="M94" s="43" t="str">
        <f>IF(B94="","",IF(G94="No","Gap: no BAA",IF(OR(H94="No",I94="No"),"Gap: encryption",IF(J94="No","Gap: access control",IF(OR(G94="",H94="",I94="",J94=""),"Incomplete",IF(OR(H94="Partial",I94="Partial",J94="Partial"),"Partial","OK"))))))</f>
        <v/>
      </c>
    </row>
    <row r="95">
      <c r="A95" s="9" t="n"/>
      <c r="B95" s="9" t="n"/>
      <c r="C95" s="9" t="n"/>
      <c r="D95" s="9" t="n"/>
      <c r="E95" s="41" t="n"/>
      <c r="F95" s="9" t="n"/>
      <c r="G95" s="9" t="n"/>
      <c r="H95" s="9" t="n"/>
      <c r="I95" s="9" t="n"/>
      <c r="J95" s="9" t="n"/>
      <c r="K95" s="9" t="n"/>
      <c r="L95" s="42" t="n"/>
      <c r="M95" s="43" t="str">
        <f>IF(B95="","",IF(G95="No","Gap: no BAA",IF(OR(H95="No",I95="No"),"Gap: encryption",IF(J95="No","Gap: access control",IF(OR(G95="",H95="",I95="",J95=""),"Incomplete",IF(OR(H95="Partial",I95="Partial",J95="Partial"),"Partial","OK"))))))</f>
        <v/>
      </c>
    </row>
    <row r="96">
      <c r="A96" s="44" t="n"/>
      <c r="B96" s="44" t="n"/>
      <c r="C96" s="44" t="n"/>
      <c r="D96" s="44" t="n"/>
      <c r="E96" s="45" t="n"/>
      <c r="F96" s="44" t="n"/>
      <c r="G96" s="44" t="n"/>
      <c r="H96" s="44" t="n"/>
      <c r="I96" s="44" t="n"/>
      <c r="J96" s="44" t="n"/>
      <c r="K96" s="44" t="n"/>
      <c r="L96" s="46" t="n"/>
      <c r="M96" s="43" t="str">
        <f>IF(B96="","",IF(G96="No","Gap: no BAA",IF(OR(H96="No",I96="No"),"Gap: encryption",IF(J96="No","Gap: access control",IF(OR(G96="",H96="",I96="",J96=""),"Incomplete",IF(OR(H96="Partial",I96="Partial",J96="Partial"),"Partial","OK"))))))</f>
        <v/>
      </c>
    </row>
    <row r="97">
      <c r="A97" s="9" t="n"/>
      <c r="B97" s="9" t="n"/>
      <c r="C97" s="9" t="n"/>
      <c r="D97" s="9" t="n"/>
      <c r="E97" s="41" t="n"/>
      <c r="F97" s="9" t="n"/>
      <c r="G97" s="9" t="n"/>
      <c r="H97" s="9" t="n"/>
      <c r="I97" s="9" t="n"/>
      <c r="J97" s="9" t="n"/>
      <c r="K97" s="9" t="n"/>
      <c r="L97" s="42" t="n"/>
      <c r="M97" s="43" t="str">
        <f>IF(B97="","",IF(G97="No","Gap: no BAA",IF(OR(H97="No",I97="No"),"Gap: encryption",IF(J97="No","Gap: access control",IF(OR(G97="",H97="",I97="",J97=""),"Incomplete",IF(OR(H97="Partial",I97="Partial",J97="Partial"),"Partial","OK"))))))</f>
        <v/>
      </c>
    </row>
    <row r="98">
      <c r="A98" s="44" t="n"/>
      <c r="B98" s="44" t="n"/>
      <c r="C98" s="44" t="n"/>
      <c r="D98" s="44" t="n"/>
      <c r="E98" s="45" t="n"/>
      <c r="F98" s="44" t="n"/>
      <c r="G98" s="44" t="n"/>
      <c r="H98" s="44" t="n"/>
      <c r="I98" s="44" t="n"/>
      <c r="J98" s="44" t="n"/>
      <c r="K98" s="44" t="n"/>
      <c r="L98" s="46" t="n"/>
      <c r="M98" s="43" t="str">
        <f>IF(B98="","",IF(G98="No","Gap: no BAA",IF(OR(H98="No",I98="No"),"Gap: encryption",IF(J98="No","Gap: access control",IF(OR(G98="",H98="",I98="",J98=""),"Incomplete",IF(OR(H98="Partial",I98="Partial",J98="Partial"),"Partial","OK"))))))</f>
        <v/>
      </c>
    </row>
    <row r="99">
      <c r="A99" s="9" t="n"/>
      <c r="B99" s="9" t="n"/>
      <c r="C99" s="9" t="n"/>
      <c r="D99" s="9" t="n"/>
      <c r="E99" s="41" t="n"/>
      <c r="F99" s="9" t="n"/>
      <c r="G99" s="9" t="n"/>
      <c r="H99" s="9" t="n"/>
      <c r="I99" s="9" t="n"/>
      <c r="J99" s="9" t="n"/>
      <c r="K99" s="9" t="n"/>
      <c r="L99" s="42" t="n"/>
      <c r="M99" s="43" t="str">
        <f>IF(B99="","",IF(G99="No","Gap: no BAA",IF(OR(H99="No",I99="No"),"Gap: encryption",IF(J99="No","Gap: access control",IF(OR(G99="",H99="",I99="",J99=""),"Incomplete",IF(OR(H99="Partial",I99="Partial",J99="Partial"),"Partial","OK"))))))</f>
        <v/>
      </c>
    </row>
    <row r="100">
      <c r="A100" s="44" t="n"/>
      <c r="B100" s="44" t="n"/>
      <c r="C100" s="44" t="n"/>
      <c r="D100" s="44" t="n"/>
      <c r="E100" s="45" t="n"/>
      <c r="F100" s="44" t="n"/>
      <c r="G100" s="44" t="n"/>
      <c r="H100" s="44" t="n"/>
      <c r="I100" s="44" t="n"/>
      <c r="J100" s="44" t="n"/>
      <c r="K100" s="44" t="n"/>
      <c r="L100" s="46" t="n"/>
      <c r="M100" s="43" t="str">
        <f>IF(B100="","",IF(G100="No","Gap: no BAA",IF(OR(H100="No",I100="No"),"Gap: encryption",IF(J100="No","Gap: access control",IF(OR(G100="",H100="",I100="",J100=""),"Incomplete",IF(OR(H100="Partial",I100="Partial",J100="Partial"),"Partial","OK"))))))</f>
        <v/>
      </c>
    </row>
    <row r="101">
      <c r="A101" s="9" t="n"/>
      <c r="B101" s="9" t="n"/>
      <c r="C101" s="9" t="n"/>
      <c r="D101" s="9" t="n"/>
      <c r="E101" s="41" t="n"/>
      <c r="F101" s="9" t="n"/>
      <c r="G101" s="9" t="n"/>
      <c r="H101" s="9" t="n"/>
      <c r="I101" s="9" t="n"/>
      <c r="J101" s="9" t="n"/>
      <c r="K101" s="9" t="n"/>
      <c r="L101" s="42" t="n"/>
      <c r="M101" s="43" t="str">
        <f>IF(B101="","",IF(G101="No","Gap: no BAA",IF(OR(H101="No",I101="No"),"Gap: encryption",IF(J101="No","Gap: access control",IF(OR(G101="",H101="",I101="",J101=""),"Incomplete",IF(OR(H101="Partial",I101="Partial",J101="Partial"),"Partial","OK"))))))</f>
        <v/>
      </c>
    </row>
    <row r="102">
      <c r="A102" s="44" t="n"/>
      <c r="B102" s="44" t="n"/>
      <c r="C102" s="44" t="n"/>
      <c r="D102" s="44" t="n"/>
      <c r="E102" s="45" t="n"/>
      <c r="F102" s="44" t="n"/>
      <c r="G102" s="44" t="n"/>
      <c r="H102" s="44" t="n"/>
      <c r="I102" s="44" t="n"/>
      <c r="J102" s="44" t="n"/>
      <c r="K102" s="44" t="n"/>
      <c r="L102" s="46" t="n"/>
      <c r="M102" s="43" t="str">
        <f>IF(B102="","",IF(G102="No","Gap: no BAA",IF(OR(H102="No",I102="No"),"Gap: encryption",IF(J102="No","Gap: access control",IF(OR(G102="",H102="",I102="",J102=""),"Incomplete",IF(OR(H102="Partial",I102="Partial",J102="Partial"),"Partial","OK"))))))</f>
        <v/>
      </c>
    </row>
    <row r="103">
      <c r="A103" s="9" t="n"/>
      <c r="B103" s="9" t="n"/>
      <c r="C103" s="9" t="n"/>
      <c r="D103" s="9" t="n"/>
      <c r="E103" s="41" t="n"/>
      <c r="F103" s="9" t="n"/>
      <c r="G103" s="9" t="n"/>
      <c r="H103" s="9" t="n"/>
      <c r="I103" s="9" t="n"/>
      <c r="J103" s="9" t="n"/>
      <c r="K103" s="9" t="n"/>
      <c r="L103" s="42" t="n"/>
      <c r="M103" s="43" t="str">
        <f>IF(B103="","",IF(G103="No","Gap: no BAA",IF(OR(H103="No",I103="No"),"Gap: encryption",IF(J103="No","Gap: access control",IF(OR(G103="",H103="",I103="",J103=""),"Incomplete",IF(OR(H103="Partial",I103="Partial",J103="Partial"),"Partial","OK"))))))</f>
        <v/>
      </c>
    </row>
    <row r="104">
      <c r="A104" s="44" t="n"/>
      <c r="B104" s="44" t="n"/>
      <c r="C104" s="44" t="n"/>
      <c r="D104" s="44" t="n"/>
      <c r="E104" s="45" t="n"/>
      <c r="F104" s="44" t="n"/>
      <c r="G104" s="44" t="n"/>
      <c r="H104" s="44" t="n"/>
      <c r="I104" s="44" t="n"/>
      <c r="J104" s="44" t="n"/>
      <c r="K104" s="44" t="n"/>
      <c r="L104" s="46" t="n"/>
      <c r="M104" s="43" t="str">
        <f>IF(B104="","",IF(G104="No","Gap: no BAA",IF(OR(H104="No",I104="No"),"Gap: encryption",IF(J104="No","Gap: access control",IF(OR(G104="",H104="",I104="",J104=""),"Incomplete",IF(OR(H104="Partial",I104="Partial",J104="Partial"),"Partial","OK"))))))</f>
        <v/>
      </c>
    </row>
    <row r="105">
      <c r="A105" s="9" t="n"/>
      <c r="B105" s="9" t="n"/>
      <c r="C105" s="9" t="n"/>
      <c r="D105" s="9" t="n"/>
      <c r="E105" s="41" t="n"/>
      <c r="F105" s="9" t="n"/>
      <c r="G105" s="9" t="n"/>
      <c r="H105" s="9" t="n"/>
      <c r="I105" s="9" t="n"/>
      <c r="J105" s="9" t="n"/>
      <c r="K105" s="9" t="n"/>
      <c r="L105" s="42" t="n"/>
      <c r="M105" s="43" t="str">
        <f>IF(B105="","",IF(G105="No","Gap: no BAA",IF(OR(H105="No",I105="No"),"Gap: encryption",IF(J105="No","Gap: access control",IF(OR(G105="",H105="",I105="",J105=""),"Incomplete",IF(OR(H105="Partial",I105="Partial",J105="Partial"),"Partial","OK"))))))</f>
        <v/>
      </c>
    </row>
    <row r="106">
      <c r="A106" s="44" t="n"/>
      <c r="B106" s="44" t="n"/>
      <c r="C106" s="44" t="n"/>
      <c r="D106" s="44" t="n"/>
      <c r="E106" s="45" t="n"/>
      <c r="F106" s="44" t="n"/>
      <c r="G106" s="44" t="n"/>
      <c r="H106" s="44" t="n"/>
      <c r="I106" s="44" t="n"/>
      <c r="J106" s="44" t="n"/>
      <c r="K106" s="44" t="n"/>
      <c r="L106" s="46" t="n"/>
      <c r="M106" s="43" t="str">
        <f>IF(B106="","",IF(G106="No","Gap: no BAA",IF(OR(H106="No",I106="No"),"Gap: encryption",IF(J106="No","Gap: access control",IF(OR(G106="",H106="",I106="",J106=""),"Incomplete",IF(OR(H106="Partial",I106="Partial",J106="Partial"),"Partial","OK"))))))</f>
        <v/>
      </c>
    </row>
    <row r="107">
      <c r="A107" s="9" t="n"/>
      <c r="B107" s="9" t="n"/>
      <c r="C107" s="9" t="n"/>
      <c r="D107" s="9" t="n"/>
      <c r="E107" s="41" t="n"/>
      <c r="F107" s="9" t="n"/>
      <c r="G107" s="9" t="n"/>
      <c r="H107" s="9" t="n"/>
      <c r="I107" s="9" t="n"/>
      <c r="J107" s="9" t="n"/>
      <c r="K107" s="9" t="n"/>
      <c r="L107" s="42" t="n"/>
      <c r="M107" s="43" t="str">
        <f>IF(B107="","",IF(G107="No","Gap: no BAA",IF(OR(H107="No",I107="No"),"Gap: encryption",IF(J107="No","Gap: access control",IF(OR(G107="",H107="",I107="",J107=""),"Incomplete",IF(OR(H107="Partial",I107="Partial",J107="Partial"),"Partial","OK"))))))</f>
        <v/>
      </c>
    </row>
    <row r="108">
      <c r="A108" s="44" t="n"/>
      <c r="B108" s="44" t="n"/>
      <c r="C108" s="44" t="n"/>
      <c r="D108" s="44" t="n"/>
      <c r="E108" s="45" t="n"/>
      <c r="F108" s="44" t="n"/>
      <c r="G108" s="44" t="n"/>
      <c r="H108" s="44" t="n"/>
      <c r="I108" s="44" t="n"/>
      <c r="J108" s="44" t="n"/>
      <c r="K108" s="44" t="n"/>
      <c r="L108" s="46" t="n"/>
      <c r="M108" s="43" t="str">
        <f>IF(B108="","",IF(G108="No","Gap: no BAA",IF(OR(H108="No",I108="No"),"Gap: encryption",IF(J108="No","Gap: access control",IF(OR(G108="",H108="",I108="",J108=""),"Incomplete",IF(OR(H108="Partial",I108="Partial",J108="Partial"),"Partial","OK"))))))</f>
        <v/>
      </c>
    </row>
    <row r="109">
      <c r="A109" s="9" t="n"/>
      <c r="B109" s="9" t="n"/>
      <c r="C109" s="9" t="n"/>
      <c r="D109" s="9" t="n"/>
      <c r="E109" s="41" t="n"/>
      <c r="F109" s="9" t="n"/>
      <c r="G109" s="9" t="n"/>
      <c r="H109" s="9" t="n"/>
      <c r="I109" s="9" t="n"/>
      <c r="J109" s="9" t="n"/>
      <c r="K109" s="9" t="n"/>
      <c r="L109" s="42" t="n"/>
      <c r="M109" s="43" t="str">
        <f>IF(B109="","",IF(G109="No","Gap: no BAA",IF(OR(H109="No",I109="No"),"Gap: encryption",IF(J109="No","Gap: access control",IF(OR(G109="",H109="",I109="",J109=""),"Incomplete",IF(OR(H109="Partial",I109="Partial",J109="Partial"),"Partial","OK"))))))</f>
        <v/>
      </c>
    </row>
    <row r="110">
      <c r="A110" s="44" t="n"/>
      <c r="B110" s="44" t="n"/>
      <c r="C110" s="44" t="n"/>
      <c r="D110" s="44" t="n"/>
      <c r="E110" s="45" t="n"/>
      <c r="F110" s="44" t="n"/>
      <c r="G110" s="44" t="n"/>
      <c r="H110" s="44" t="n"/>
      <c r="I110" s="44" t="n"/>
      <c r="J110" s="44" t="n"/>
      <c r="K110" s="44" t="n"/>
      <c r="L110" s="46" t="n"/>
      <c r="M110" s="43" t="str">
        <f>IF(B110="","",IF(G110="No","Gap: no BAA",IF(OR(H110="No",I110="No"),"Gap: encryption",IF(J110="No","Gap: access control",IF(OR(G110="",H110="",I110="",J110=""),"Incomplete",IF(OR(H110="Partial",I110="Partial",J110="Partial"),"Partial","OK"))))))</f>
        <v/>
      </c>
    </row>
    <row r="111">
      <c r="A111" s="9" t="n"/>
      <c r="B111" s="9" t="n"/>
      <c r="C111" s="9" t="n"/>
      <c r="D111" s="9" t="n"/>
      <c r="E111" s="41" t="n"/>
      <c r="F111" s="9" t="n"/>
      <c r="G111" s="9" t="n"/>
      <c r="H111" s="9" t="n"/>
      <c r="I111" s="9" t="n"/>
      <c r="J111" s="9" t="n"/>
      <c r="K111" s="9" t="n"/>
      <c r="L111" s="42" t="n"/>
      <c r="M111" s="43" t="str">
        <f>IF(B111="","",IF(G111="No","Gap: no BAA",IF(OR(H111="No",I111="No"),"Gap: encryption",IF(J111="No","Gap: access control",IF(OR(G111="",H111="",I111="",J111=""),"Incomplete",IF(OR(H111="Partial",I111="Partial",J111="Partial"),"Partial","OK"))))))</f>
        <v/>
      </c>
    </row>
    <row r="112">
      <c r="A112" s="44" t="n"/>
      <c r="B112" s="44" t="n"/>
      <c r="C112" s="44" t="n"/>
      <c r="D112" s="44" t="n"/>
      <c r="E112" s="45" t="n"/>
      <c r="F112" s="44" t="n"/>
      <c r="G112" s="44" t="n"/>
      <c r="H112" s="44" t="n"/>
      <c r="I112" s="44" t="n"/>
      <c r="J112" s="44" t="n"/>
      <c r="K112" s="44" t="n"/>
      <c r="L112" s="46" t="n"/>
      <c r="M112" s="43" t="str">
        <f>IF(B112="","",IF(G112="No","Gap: no BAA",IF(OR(H112="No",I112="No"),"Gap: encryption",IF(J112="No","Gap: access control",IF(OR(G112="",H112="",I112="",J112=""),"Incomplete",IF(OR(H112="Partial",I112="Partial",J112="Partial"),"Partial","OK"))))))</f>
        <v/>
      </c>
    </row>
    <row r="113">
      <c r="A113" s="9" t="n"/>
      <c r="B113" s="9" t="n"/>
      <c r="C113" s="9" t="n"/>
      <c r="D113" s="9" t="n"/>
      <c r="E113" s="41" t="n"/>
      <c r="F113" s="9" t="n"/>
      <c r="G113" s="9" t="n"/>
      <c r="H113" s="9" t="n"/>
      <c r="I113" s="9" t="n"/>
      <c r="J113" s="9" t="n"/>
      <c r="K113" s="9" t="n"/>
      <c r="L113" s="42" t="n"/>
      <c r="M113" s="43" t="str">
        <f>IF(B113="","",IF(G113="No","Gap: no BAA",IF(OR(H113="No",I113="No"),"Gap: encryption",IF(J113="No","Gap: access control",IF(OR(G113="",H113="",I113="",J113=""),"Incomplete",IF(OR(H113="Partial",I113="Partial",J113="Partial"),"Partial","OK"))))))</f>
        <v/>
      </c>
    </row>
    <row r="114">
      <c r="A114" s="44" t="n"/>
      <c r="B114" s="44" t="n"/>
      <c r="C114" s="44" t="n"/>
      <c r="D114" s="44" t="n"/>
      <c r="E114" s="45" t="n"/>
      <c r="F114" s="44" t="n"/>
      <c r="G114" s="44" t="n"/>
      <c r="H114" s="44" t="n"/>
      <c r="I114" s="44" t="n"/>
      <c r="J114" s="44" t="n"/>
      <c r="K114" s="44" t="n"/>
      <c r="L114" s="46" t="n"/>
      <c r="M114" s="43" t="str">
        <f>IF(B114="","",IF(G114="No","Gap: no BAA",IF(OR(H114="No",I114="No"),"Gap: encryption",IF(J114="No","Gap: access control",IF(OR(G114="",H114="",I114="",J114=""),"Incomplete",IF(OR(H114="Partial",I114="Partial",J114="Partial"),"Partial","OK"))))))</f>
        <v/>
      </c>
    </row>
    <row r="115">
      <c r="A115" s="9" t="n"/>
      <c r="B115" s="9" t="n"/>
      <c r="C115" s="9" t="n"/>
      <c r="D115" s="9" t="n"/>
      <c r="E115" s="41" t="n"/>
      <c r="F115" s="9" t="n"/>
      <c r="G115" s="9" t="n"/>
      <c r="H115" s="9" t="n"/>
      <c r="I115" s="9" t="n"/>
      <c r="J115" s="9" t="n"/>
      <c r="K115" s="9" t="n"/>
      <c r="L115" s="42" t="n"/>
      <c r="M115" s="43" t="str">
        <f>IF(B115="","",IF(G115="No","Gap: no BAA",IF(OR(H115="No",I115="No"),"Gap: encryption",IF(J115="No","Gap: access control",IF(OR(G115="",H115="",I115="",J115=""),"Incomplete",IF(OR(H115="Partial",I115="Partial",J115="Partial"),"Partial","OK"))))))</f>
        <v/>
      </c>
    </row>
    <row r="116">
      <c r="A116" s="44" t="n"/>
      <c r="B116" s="44" t="n"/>
      <c r="C116" s="44" t="n"/>
      <c r="D116" s="44" t="n"/>
      <c r="E116" s="45" t="n"/>
      <c r="F116" s="44" t="n"/>
      <c r="G116" s="44" t="n"/>
      <c r="H116" s="44" t="n"/>
      <c r="I116" s="44" t="n"/>
      <c r="J116" s="44" t="n"/>
      <c r="K116" s="44" t="n"/>
      <c r="L116" s="46" t="n"/>
      <c r="M116" s="43" t="str">
        <f>IF(B116="","",IF(G116="No","Gap: no BAA",IF(OR(H116="No",I116="No"),"Gap: encryption",IF(J116="No","Gap: access control",IF(OR(G116="",H116="",I116="",J116=""),"Incomplete",IF(OR(H116="Partial",I116="Partial",J116="Partial"),"Partial","OK"))))))</f>
        <v/>
      </c>
    </row>
    <row r="117">
      <c r="A117" s="9" t="n"/>
      <c r="B117" s="9" t="n"/>
      <c r="C117" s="9" t="n"/>
      <c r="D117" s="9" t="n"/>
      <c r="E117" s="41" t="n"/>
      <c r="F117" s="9" t="n"/>
      <c r="G117" s="9" t="n"/>
      <c r="H117" s="9" t="n"/>
      <c r="I117" s="9" t="n"/>
      <c r="J117" s="9" t="n"/>
      <c r="K117" s="9" t="n"/>
      <c r="L117" s="42" t="n"/>
      <c r="M117" s="43" t="str">
        <f>IF(B117="","",IF(G117="No","Gap: no BAA",IF(OR(H117="No",I117="No"),"Gap: encryption",IF(J117="No","Gap: access control",IF(OR(G117="",H117="",I117="",J117=""),"Incomplete",IF(OR(H117="Partial",I117="Partial",J117="Partial"),"Partial","OK"))))))</f>
        <v/>
      </c>
    </row>
    <row r="118">
      <c r="A118" s="44" t="n"/>
      <c r="B118" s="44" t="n"/>
      <c r="C118" s="44" t="n"/>
      <c r="D118" s="44" t="n"/>
      <c r="E118" s="45" t="n"/>
      <c r="F118" s="44" t="n"/>
      <c r="G118" s="44" t="n"/>
      <c r="H118" s="44" t="n"/>
      <c r="I118" s="44" t="n"/>
      <c r="J118" s="44" t="n"/>
      <c r="K118" s="44" t="n"/>
      <c r="L118" s="46" t="n"/>
      <c r="M118" s="43" t="str">
        <f>IF(B118="","",IF(G118="No","Gap: no BAA",IF(OR(H118="No",I118="No"),"Gap: encryption",IF(J118="No","Gap: access control",IF(OR(G118="",H118="",I118="",J118=""),"Incomplete",IF(OR(H118="Partial",I118="Partial",J118="Partial"),"Partial","OK"))))))</f>
        <v/>
      </c>
    </row>
    <row r="119">
      <c r="A119" s="9" t="n"/>
      <c r="B119" s="9" t="n"/>
      <c r="C119" s="9" t="n"/>
      <c r="D119" s="9" t="n"/>
      <c r="E119" s="41" t="n"/>
      <c r="F119" s="9" t="n"/>
      <c r="G119" s="9" t="n"/>
      <c r="H119" s="9" t="n"/>
      <c r="I119" s="9" t="n"/>
      <c r="J119" s="9" t="n"/>
      <c r="K119" s="9" t="n"/>
      <c r="L119" s="42" t="n"/>
      <c r="M119" s="43" t="str">
        <f>IF(B119="","",IF(G119="No","Gap: no BAA",IF(OR(H119="No",I119="No"),"Gap: encryption",IF(J119="No","Gap: access control",IF(OR(G119="",H119="",I119="",J119=""),"Incomplete",IF(OR(H119="Partial",I119="Partial",J119="Partial"),"Partial","OK"))))))</f>
        <v/>
      </c>
    </row>
    <row r="120">
      <c r="A120" s="44" t="n"/>
      <c r="B120" s="44" t="n"/>
      <c r="C120" s="44" t="n"/>
      <c r="D120" s="44" t="n"/>
      <c r="E120" s="45" t="n"/>
      <c r="F120" s="44" t="n"/>
      <c r="G120" s="44" t="n"/>
      <c r="H120" s="44" t="n"/>
      <c r="I120" s="44" t="n"/>
      <c r="J120" s="44" t="n"/>
      <c r="K120" s="44" t="n"/>
      <c r="L120" s="46" t="n"/>
      <c r="M120" s="43" t="str">
        <f>IF(B120="","",IF(G120="No","Gap: no BAA",IF(OR(H120="No",I120="No"),"Gap: encryption",IF(J120="No","Gap: access control",IF(OR(G120="",H120="",I120="",J120=""),"Incomplete",IF(OR(H120="Partial",I120="Partial",J120="Partial"),"Partial","OK"))))))</f>
        <v/>
      </c>
    </row>
    <row r="121">
      <c r="A121" s="9" t="n"/>
      <c r="B121" s="9" t="n"/>
      <c r="C121" s="9" t="n"/>
      <c r="D121" s="9" t="n"/>
      <c r="E121" s="41" t="n"/>
      <c r="F121" s="9" t="n"/>
      <c r="G121" s="9" t="n"/>
      <c r="H121" s="9" t="n"/>
      <c r="I121" s="9" t="n"/>
      <c r="J121" s="9" t="n"/>
      <c r="K121" s="9" t="n"/>
      <c r="L121" s="42" t="n"/>
      <c r="M121" s="43" t="str">
        <f>IF(B121="","",IF(G121="No","Gap: no BAA",IF(OR(H121="No",I121="No"),"Gap: encryption",IF(J121="No","Gap: access control",IF(OR(G121="",H121="",I121="",J121=""),"Incomplete",IF(OR(H121="Partial",I121="Partial",J121="Partial"),"Partial","OK"))))))</f>
        <v/>
      </c>
    </row>
    <row r="122">
      <c r="A122" s="44" t="n"/>
      <c r="B122" s="44" t="n"/>
      <c r="C122" s="44" t="n"/>
      <c r="D122" s="44" t="n"/>
      <c r="E122" s="45" t="n"/>
      <c r="F122" s="44" t="n"/>
      <c r="G122" s="44" t="n"/>
      <c r="H122" s="44" t="n"/>
      <c r="I122" s="44" t="n"/>
      <c r="J122" s="44" t="n"/>
      <c r="K122" s="44" t="n"/>
      <c r="L122" s="46" t="n"/>
      <c r="M122" s="43" t="str">
        <f>IF(B122="","",IF(G122="No","Gap: no BAA",IF(OR(H122="No",I122="No"),"Gap: encryption",IF(J122="No","Gap: access control",IF(OR(G122="",H122="",I122="",J122=""),"Incomplete",IF(OR(H122="Partial",I122="Partial",J122="Partial"),"Partial","OK"))))))</f>
        <v/>
      </c>
    </row>
    <row r="123">
      <c r="A123" s="9" t="n"/>
      <c r="B123" s="9" t="n"/>
      <c r="C123" s="9" t="n"/>
      <c r="D123" s="9" t="n"/>
      <c r="E123" s="41" t="n"/>
      <c r="F123" s="9" t="n"/>
      <c r="G123" s="9" t="n"/>
      <c r="H123" s="9" t="n"/>
      <c r="I123" s="9" t="n"/>
      <c r="J123" s="9" t="n"/>
      <c r="K123" s="9" t="n"/>
      <c r="L123" s="42" t="n"/>
      <c r="M123" s="43" t="str">
        <f>IF(B123="","",IF(G123="No","Gap: no BAA",IF(OR(H123="No",I123="No"),"Gap: encryption",IF(J123="No","Gap: access control",IF(OR(G123="",H123="",I123="",J123=""),"Incomplete",IF(OR(H123="Partial",I123="Partial",J123="Partial"),"Partial","OK"))))))</f>
        <v/>
      </c>
    </row>
    <row r="124">
      <c r="A124" s="44" t="n"/>
      <c r="B124" s="44" t="n"/>
      <c r="C124" s="44" t="n"/>
      <c r="D124" s="44" t="n"/>
      <c r="E124" s="45" t="n"/>
      <c r="F124" s="44" t="n"/>
      <c r="G124" s="44" t="n"/>
      <c r="H124" s="44" t="n"/>
      <c r="I124" s="44" t="n"/>
      <c r="J124" s="44" t="n"/>
      <c r="K124" s="44" t="n"/>
      <c r="L124" s="46" t="n"/>
      <c r="M124" s="43" t="str">
        <f>IF(B124="","",IF(G124="No","Gap: no BAA",IF(OR(H124="No",I124="No"),"Gap: encryption",IF(J124="No","Gap: access control",IF(OR(G124="",H124="",I124="",J124=""),"Incomplete",IF(OR(H124="Partial",I124="Partial",J124="Partial"),"Partial","OK"))))))</f>
        <v/>
      </c>
    </row>
    <row r="125">
      <c r="A125" s="9" t="n"/>
      <c r="B125" s="9" t="n"/>
      <c r="C125" s="9" t="n"/>
      <c r="D125" s="9" t="n"/>
      <c r="E125" s="41" t="n"/>
      <c r="F125" s="9" t="n"/>
      <c r="G125" s="9" t="n"/>
      <c r="H125" s="9" t="n"/>
      <c r="I125" s="9" t="n"/>
      <c r="J125" s="9" t="n"/>
      <c r="K125" s="9" t="n"/>
      <c r="L125" s="42" t="n"/>
      <c r="M125" s="43" t="str">
        <f>IF(B125="","",IF(G125="No","Gap: no BAA",IF(OR(H125="No",I125="No"),"Gap: encryption",IF(J125="No","Gap: access control",IF(OR(G125="",H125="",I125="",J125=""),"Incomplete",IF(OR(H125="Partial",I125="Partial",J125="Partial"),"Partial","OK"))))))</f>
        <v/>
      </c>
    </row>
    <row r="126">
      <c r="A126" s="44" t="n"/>
      <c r="B126" s="44" t="n"/>
      <c r="C126" s="44" t="n"/>
      <c r="D126" s="44" t="n"/>
      <c r="E126" s="45" t="n"/>
      <c r="F126" s="44" t="n"/>
      <c r="G126" s="44" t="n"/>
      <c r="H126" s="44" t="n"/>
      <c r="I126" s="44" t="n"/>
      <c r="J126" s="44" t="n"/>
      <c r="K126" s="44" t="n"/>
      <c r="L126" s="46" t="n"/>
      <c r="M126" s="43" t="str">
        <f>IF(B126="","",IF(G126="No","Gap: no BAA",IF(OR(H126="No",I126="No"),"Gap: encryption",IF(J126="No","Gap: access control",IF(OR(G126="",H126="",I126="",J126=""),"Incomplete",IF(OR(H126="Partial",I126="Partial",J126="Partial"),"Partial","OK"))))))</f>
        <v/>
      </c>
    </row>
    <row r="127">
      <c r="A127" s="9" t="n"/>
      <c r="B127" s="9" t="n"/>
      <c r="C127" s="9" t="n"/>
      <c r="D127" s="9" t="n"/>
      <c r="E127" s="41" t="n"/>
      <c r="F127" s="9" t="n"/>
      <c r="G127" s="9" t="n"/>
      <c r="H127" s="9" t="n"/>
      <c r="I127" s="9" t="n"/>
      <c r="J127" s="9" t="n"/>
      <c r="K127" s="9" t="n"/>
      <c r="L127" s="42" t="n"/>
      <c r="M127" s="43" t="str">
        <f>IF(B127="","",IF(G127="No","Gap: no BAA",IF(OR(H127="No",I127="No"),"Gap: encryption",IF(J127="No","Gap: access control",IF(OR(G127="",H127="",I127="",J127=""),"Incomplete",IF(OR(H127="Partial",I127="Partial",J127="Partial"),"Partial","OK"))))))</f>
        <v/>
      </c>
    </row>
    <row r="128">
      <c r="A128" s="44" t="n"/>
      <c r="B128" s="44" t="n"/>
      <c r="C128" s="44" t="n"/>
      <c r="D128" s="44" t="n"/>
      <c r="E128" s="45" t="n"/>
      <c r="F128" s="44" t="n"/>
      <c r="G128" s="44" t="n"/>
      <c r="H128" s="44" t="n"/>
      <c r="I128" s="44" t="n"/>
      <c r="J128" s="44" t="n"/>
      <c r="K128" s="44" t="n"/>
      <c r="L128" s="46" t="n"/>
      <c r="M128" s="43" t="str">
        <f>IF(B128="","",IF(G128="No","Gap: no BAA",IF(OR(H128="No",I128="No"),"Gap: encryption",IF(J128="No","Gap: access control",IF(OR(G128="",H128="",I128="",J128=""),"Incomplete",IF(OR(H128="Partial",I128="Partial",J128="Partial"),"Partial","OK"))))))</f>
        <v/>
      </c>
    </row>
    <row r="129">
      <c r="A129" s="9" t="n"/>
      <c r="B129" s="9" t="n"/>
      <c r="C129" s="9" t="n"/>
      <c r="D129" s="9" t="n"/>
      <c r="E129" s="41" t="n"/>
      <c r="F129" s="9" t="n"/>
      <c r="G129" s="9" t="n"/>
      <c r="H129" s="9" t="n"/>
      <c r="I129" s="9" t="n"/>
      <c r="J129" s="9" t="n"/>
      <c r="K129" s="9" t="n"/>
      <c r="L129" s="42" t="n"/>
      <c r="M129" s="43" t="str">
        <f>IF(B129="","",IF(G129="No","Gap: no BAA",IF(OR(H129="No",I129="No"),"Gap: encryption",IF(J129="No","Gap: access control",IF(OR(G129="",H129="",I129="",J129=""),"Incomplete",IF(OR(H129="Partial",I129="Partial",J129="Partial"),"Partial","OK"))))))</f>
        <v/>
      </c>
    </row>
    <row r="130">
      <c r="A130" s="44" t="n"/>
      <c r="B130" s="44" t="n"/>
      <c r="C130" s="44" t="n"/>
      <c r="D130" s="44" t="n"/>
      <c r="E130" s="45" t="n"/>
      <c r="F130" s="44" t="n"/>
      <c r="G130" s="44" t="n"/>
      <c r="H130" s="44" t="n"/>
      <c r="I130" s="44" t="n"/>
      <c r="J130" s="44" t="n"/>
      <c r="K130" s="44" t="n"/>
      <c r="L130" s="46" t="n"/>
      <c r="M130" s="43" t="str">
        <f>IF(B130="","",IF(G130="No","Gap: no BAA",IF(OR(H130="No",I130="No"),"Gap: encryption",IF(J130="No","Gap: access control",IF(OR(G130="",H130="",I130="",J130=""),"Incomplete",IF(OR(H130="Partial",I130="Partial",J130="Partial"),"Partial","OK"))))))</f>
        <v/>
      </c>
    </row>
    <row r="131">
      <c r="A131" s="9" t="n"/>
      <c r="B131" s="9" t="n"/>
      <c r="C131" s="9" t="n"/>
      <c r="D131" s="9" t="n"/>
      <c r="E131" s="41" t="n"/>
      <c r="F131" s="9" t="n"/>
      <c r="G131" s="9" t="n"/>
      <c r="H131" s="9" t="n"/>
      <c r="I131" s="9" t="n"/>
      <c r="J131" s="9" t="n"/>
      <c r="K131" s="9" t="n"/>
      <c r="L131" s="42" t="n"/>
      <c r="M131" s="43" t="str">
        <f>IF(B131="","",IF(G131="No","Gap: no BAA",IF(OR(H131="No",I131="No"),"Gap: encryption",IF(J131="No","Gap: access control",IF(OR(G131="",H131="",I131="",J131=""),"Incomplete",IF(OR(H131="Partial",I131="Partial",J131="Partial"),"Partial","OK"))))))</f>
        <v/>
      </c>
    </row>
    <row r="132">
      <c r="A132" s="44" t="n"/>
      <c r="B132" s="44" t="n"/>
      <c r="C132" s="44" t="n"/>
      <c r="D132" s="44" t="n"/>
      <c r="E132" s="45" t="n"/>
      <c r="F132" s="44" t="n"/>
      <c r="G132" s="44" t="n"/>
      <c r="H132" s="44" t="n"/>
      <c r="I132" s="44" t="n"/>
      <c r="J132" s="44" t="n"/>
      <c r="K132" s="44" t="n"/>
      <c r="L132" s="46" t="n"/>
      <c r="M132" s="43" t="str">
        <f>IF(B132="","",IF(G132="No","Gap: no BAA",IF(OR(H132="No",I132="No"),"Gap: encryption",IF(J132="No","Gap: access control",IF(OR(G132="",H132="",I132="",J132=""),"Incomplete",IF(OR(H132="Partial",I132="Partial",J132="Partial"),"Partial","OK"))))))</f>
        <v/>
      </c>
    </row>
    <row r="133">
      <c r="A133" s="9" t="n"/>
      <c r="B133" s="9" t="n"/>
      <c r="C133" s="9" t="n"/>
      <c r="D133" s="9" t="n"/>
      <c r="E133" s="41" t="n"/>
      <c r="F133" s="9" t="n"/>
      <c r="G133" s="9" t="n"/>
      <c r="H133" s="9" t="n"/>
      <c r="I133" s="9" t="n"/>
      <c r="J133" s="9" t="n"/>
      <c r="K133" s="9" t="n"/>
      <c r="L133" s="42" t="n"/>
      <c r="M133" s="43" t="str">
        <f>IF(B133="","",IF(G133="No","Gap: no BAA",IF(OR(H133="No",I133="No"),"Gap: encryption",IF(J133="No","Gap: access control",IF(OR(G133="",H133="",I133="",J133=""),"Incomplete",IF(OR(H133="Partial",I133="Partial",J133="Partial"),"Partial","OK"))))))</f>
        <v/>
      </c>
    </row>
    <row r="134">
      <c r="A134" s="44" t="n"/>
      <c r="B134" s="44" t="n"/>
      <c r="C134" s="44" t="n"/>
      <c r="D134" s="44" t="n"/>
      <c r="E134" s="45" t="n"/>
      <c r="F134" s="44" t="n"/>
      <c r="G134" s="44" t="n"/>
      <c r="H134" s="44" t="n"/>
      <c r="I134" s="44" t="n"/>
      <c r="J134" s="44" t="n"/>
      <c r="K134" s="44" t="n"/>
      <c r="L134" s="46" t="n"/>
      <c r="M134" s="43" t="str">
        <f>IF(B134="","",IF(G134="No","Gap: no BAA",IF(OR(H134="No",I134="No"),"Gap: encryption",IF(J134="No","Gap: access control",IF(OR(G134="",H134="",I134="",J134=""),"Incomplete",IF(OR(H134="Partial",I134="Partial",J134="Partial"),"Partial","OK"))))))</f>
        <v/>
      </c>
    </row>
    <row r="135">
      <c r="A135" s="9" t="n"/>
      <c r="B135" s="9" t="n"/>
      <c r="C135" s="9" t="n"/>
      <c r="D135" s="9" t="n"/>
      <c r="E135" s="41" t="n"/>
      <c r="F135" s="9" t="n"/>
      <c r="G135" s="9" t="n"/>
      <c r="H135" s="9" t="n"/>
      <c r="I135" s="9" t="n"/>
      <c r="J135" s="9" t="n"/>
      <c r="K135" s="9" t="n"/>
      <c r="L135" s="42" t="n"/>
      <c r="M135" s="43" t="str">
        <f>IF(B135="","",IF(G135="No","Gap: no BAA",IF(OR(H135="No",I135="No"),"Gap: encryption",IF(J135="No","Gap: access control",IF(OR(G135="",H135="",I135="",J135=""),"Incomplete",IF(OR(H135="Partial",I135="Partial",J135="Partial"),"Partial","OK"))))))</f>
        <v/>
      </c>
    </row>
    <row r="136">
      <c r="A136" s="44" t="n"/>
      <c r="B136" s="44" t="n"/>
      <c r="C136" s="44" t="n"/>
      <c r="D136" s="44" t="n"/>
      <c r="E136" s="45" t="n"/>
      <c r="F136" s="44" t="n"/>
      <c r="G136" s="44" t="n"/>
      <c r="H136" s="44" t="n"/>
      <c r="I136" s="44" t="n"/>
      <c r="J136" s="44" t="n"/>
      <c r="K136" s="44" t="n"/>
      <c r="L136" s="46" t="n"/>
      <c r="M136" s="43" t="str">
        <f>IF(B136="","",IF(G136="No","Gap: no BAA",IF(OR(H136="No",I136="No"),"Gap: encryption",IF(J136="No","Gap: access control",IF(OR(G136="",H136="",I136="",J136=""),"Incomplete",IF(OR(H136="Partial",I136="Partial",J136="Partial"),"Partial","OK"))))))</f>
        <v/>
      </c>
    </row>
    <row r="137">
      <c r="A137" s="9" t="n"/>
      <c r="B137" s="9" t="n"/>
      <c r="C137" s="9" t="n"/>
      <c r="D137" s="9" t="n"/>
      <c r="E137" s="41" t="n"/>
      <c r="F137" s="9" t="n"/>
      <c r="G137" s="9" t="n"/>
      <c r="H137" s="9" t="n"/>
      <c r="I137" s="9" t="n"/>
      <c r="J137" s="9" t="n"/>
      <c r="K137" s="9" t="n"/>
      <c r="L137" s="42" t="n"/>
      <c r="M137" s="43" t="str">
        <f>IF(B137="","",IF(G137="No","Gap: no BAA",IF(OR(H137="No",I137="No"),"Gap: encryption",IF(J137="No","Gap: access control",IF(OR(G137="",H137="",I137="",J137=""),"Incomplete",IF(OR(H137="Partial",I137="Partial",J137="Partial"),"Partial","OK"))))))</f>
        <v/>
      </c>
    </row>
    <row r="138">
      <c r="A138" s="44" t="n"/>
      <c r="B138" s="44" t="n"/>
      <c r="C138" s="44" t="n"/>
      <c r="D138" s="44" t="n"/>
      <c r="E138" s="45" t="n"/>
      <c r="F138" s="44" t="n"/>
      <c r="G138" s="44" t="n"/>
      <c r="H138" s="44" t="n"/>
      <c r="I138" s="44" t="n"/>
      <c r="J138" s="44" t="n"/>
      <c r="K138" s="44" t="n"/>
      <c r="L138" s="46" t="n"/>
      <c r="M138" s="43" t="str">
        <f>IF(B138="","",IF(G138="No","Gap: no BAA",IF(OR(H138="No",I138="No"),"Gap: encryption",IF(J138="No","Gap: access control",IF(OR(G138="",H138="",I138="",J138=""),"Incomplete",IF(OR(H138="Partial",I138="Partial",J138="Partial"),"Partial","OK"))))))</f>
        <v/>
      </c>
    </row>
    <row r="139">
      <c r="A139" s="9" t="n"/>
      <c r="B139" s="9" t="n"/>
      <c r="C139" s="9" t="n"/>
      <c r="D139" s="9" t="n"/>
      <c r="E139" s="41" t="n"/>
      <c r="F139" s="9" t="n"/>
      <c r="G139" s="9" t="n"/>
      <c r="H139" s="9" t="n"/>
      <c r="I139" s="9" t="n"/>
      <c r="J139" s="9" t="n"/>
      <c r="K139" s="9" t="n"/>
      <c r="L139" s="42" t="n"/>
      <c r="M139" s="43" t="str">
        <f>IF(B139="","",IF(G139="No","Gap: no BAA",IF(OR(H139="No",I139="No"),"Gap: encryption",IF(J139="No","Gap: access control",IF(OR(G139="",H139="",I139="",J139=""),"Incomplete",IF(OR(H139="Partial",I139="Partial",J139="Partial"),"Partial","OK"))))))</f>
        <v/>
      </c>
    </row>
    <row r="140">
      <c r="A140" s="44" t="n"/>
      <c r="B140" s="44" t="n"/>
      <c r="C140" s="44" t="n"/>
      <c r="D140" s="44" t="n"/>
      <c r="E140" s="45" t="n"/>
      <c r="F140" s="44" t="n"/>
      <c r="G140" s="44" t="n"/>
      <c r="H140" s="44" t="n"/>
      <c r="I140" s="44" t="n"/>
      <c r="J140" s="44" t="n"/>
      <c r="K140" s="44" t="n"/>
      <c r="L140" s="46" t="n"/>
      <c r="M140" s="43" t="str">
        <f>IF(B140="","",IF(G140="No","Gap: no BAA",IF(OR(H140="No",I140="No"),"Gap: encryption",IF(J140="No","Gap: access control",IF(OR(G140="",H140="",I140="",J140=""),"Incomplete",IF(OR(H140="Partial",I140="Partial",J140="Partial"),"Partial","OK"))))))</f>
        <v/>
      </c>
    </row>
    <row r="141">
      <c r="A141" s="9" t="n"/>
      <c r="B141" s="9" t="n"/>
      <c r="C141" s="9" t="n"/>
      <c r="D141" s="9" t="n"/>
      <c r="E141" s="41" t="n"/>
      <c r="F141" s="9" t="n"/>
      <c r="G141" s="9" t="n"/>
      <c r="H141" s="9" t="n"/>
      <c r="I141" s="9" t="n"/>
      <c r="J141" s="9" t="n"/>
      <c r="K141" s="9" t="n"/>
      <c r="L141" s="42" t="n"/>
      <c r="M141" s="43" t="str">
        <f>IF(B141="","",IF(G141="No","Gap: no BAA",IF(OR(H141="No",I141="No"),"Gap: encryption",IF(J141="No","Gap: access control",IF(OR(G141="",H141="",I141="",J141=""),"Incomplete",IF(OR(H141="Partial",I141="Partial",J141="Partial"),"Partial","OK"))))))</f>
        <v/>
      </c>
    </row>
    <row r="142">
      <c r="A142" s="44" t="n"/>
      <c r="B142" s="44" t="n"/>
      <c r="C142" s="44" t="n"/>
      <c r="D142" s="44" t="n"/>
      <c r="E142" s="45" t="n"/>
      <c r="F142" s="44" t="n"/>
      <c r="G142" s="44" t="n"/>
      <c r="H142" s="44" t="n"/>
      <c r="I142" s="44" t="n"/>
      <c r="J142" s="44" t="n"/>
      <c r="K142" s="44" t="n"/>
      <c r="L142" s="46" t="n"/>
      <c r="M142" s="43" t="str">
        <f>IF(B142="","",IF(G142="No","Gap: no BAA",IF(OR(H142="No",I142="No"),"Gap: encryption",IF(J142="No","Gap: access control",IF(OR(G142="",H142="",I142="",J142=""),"Incomplete",IF(OR(H142="Partial",I142="Partial",J142="Partial"),"Partial","OK"))))))</f>
        <v/>
      </c>
    </row>
    <row r="143">
      <c r="A143" s="9" t="n"/>
      <c r="B143" s="9" t="n"/>
      <c r="C143" s="9" t="n"/>
      <c r="D143" s="9" t="n"/>
      <c r="E143" s="41" t="n"/>
      <c r="F143" s="9" t="n"/>
      <c r="G143" s="9" t="n"/>
      <c r="H143" s="9" t="n"/>
      <c r="I143" s="9" t="n"/>
      <c r="J143" s="9" t="n"/>
      <c r="K143" s="9" t="n"/>
      <c r="L143" s="42" t="n"/>
      <c r="M143" s="43" t="str">
        <f>IF(B143="","",IF(G143="No","Gap: no BAA",IF(OR(H143="No",I143="No"),"Gap: encryption",IF(J143="No","Gap: access control",IF(OR(G143="",H143="",I143="",J143=""),"Incomplete",IF(OR(H143="Partial",I143="Partial",J143="Partial"),"Partial","OK"))))))</f>
        <v/>
      </c>
    </row>
    <row r="144">
      <c r="A144" s="44" t="n"/>
      <c r="B144" s="44" t="n"/>
      <c r="C144" s="44" t="n"/>
      <c r="D144" s="44" t="n"/>
      <c r="E144" s="45" t="n"/>
      <c r="F144" s="44" t="n"/>
      <c r="G144" s="44" t="n"/>
      <c r="H144" s="44" t="n"/>
      <c r="I144" s="44" t="n"/>
      <c r="J144" s="44" t="n"/>
      <c r="K144" s="44" t="n"/>
      <c r="L144" s="46" t="n"/>
      <c r="M144" s="43" t="str">
        <f>IF(B144="","",IF(G144="No","Gap: no BAA",IF(OR(H144="No",I144="No"),"Gap: encryption",IF(J144="No","Gap: access control",IF(OR(G144="",H144="",I144="",J144=""),"Incomplete",IF(OR(H144="Partial",I144="Partial",J144="Partial"),"Partial","OK"))))))</f>
        <v/>
      </c>
    </row>
    <row r="145">
      <c r="A145" s="9" t="n"/>
      <c r="B145" s="9" t="n"/>
      <c r="C145" s="9" t="n"/>
      <c r="D145" s="9" t="n"/>
      <c r="E145" s="41" t="n"/>
      <c r="F145" s="9" t="n"/>
      <c r="G145" s="9" t="n"/>
      <c r="H145" s="9" t="n"/>
      <c r="I145" s="9" t="n"/>
      <c r="J145" s="9" t="n"/>
      <c r="K145" s="9" t="n"/>
      <c r="L145" s="42" t="n"/>
      <c r="M145" s="43" t="str">
        <f>IF(B145="","",IF(G145="No","Gap: no BAA",IF(OR(H145="No",I145="No"),"Gap: encryption",IF(J145="No","Gap: access control",IF(OR(G145="",H145="",I145="",J145=""),"Incomplete",IF(OR(H145="Partial",I145="Partial",J145="Partial"),"Partial","OK"))))))</f>
        <v/>
      </c>
    </row>
    <row r="146">
      <c r="A146" s="44" t="n"/>
      <c r="B146" s="44" t="n"/>
      <c r="C146" s="44" t="n"/>
      <c r="D146" s="44" t="n"/>
      <c r="E146" s="45" t="n"/>
      <c r="F146" s="44" t="n"/>
      <c r="G146" s="44" t="n"/>
      <c r="H146" s="44" t="n"/>
      <c r="I146" s="44" t="n"/>
      <c r="J146" s="44" t="n"/>
      <c r="K146" s="44" t="n"/>
      <c r="L146" s="46" t="n"/>
      <c r="M146" s="43" t="str">
        <f>IF(B146="","",IF(G146="No","Gap: no BAA",IF(OR(H146="No",I146="No"),"Gap: encryption",IF(J146="No","Gap: access control",IF(OR(G146="",H146="",I146="",J146=""),"Incomplete",IF(OR(H146="Partial",I146="Partial",J146="Partial"),"Partial","OK"))))))</f>
        <v/>
      </c>
    </row>
    <row r="147">
      <c r="A147" s="9" t="n"/>
      <c r="B147" s="9" t="n"/>
      <c r="C147" s="9" t="n"/>
      <c r="D147" s="9" t="n"/>
      <c r="E147" s="41" t="n"/>
      <c r="F147" s="9" t="n"/>
      <c r="G147" s="9" t="n"/>
      <c r="H147" s="9" t="n"/>
      <c r="I147" s="9" t="n"/>
      <c r="J147" s="9" t="n"/>
      <c r="K147" s="9" t="n"/>
      <c r="L147" s="42" t="n"/>
      <c r="M147" s="43" t="str">
        <f>IF(B147="","",IF(G147="No","Gap: no BAA",IF(OR(H147="No",I147="No"),"Gap: encryption",IF(J147="No","Gap: access control",IF(OR(G147="",H147="",I147="",J147=""),"Incomplete",IF(OR(H147="Partial",I147="Partial",J147="Partial"),"Partial","OK"))))))</f>
        <v/>
      </c>
    </row>
    <row r="148">
      <c r="A148" s="44" t="n"/>
      <c r="B148" s="44" t="n"/>
      <c r="C148" s="44" t="n"/>
      <c r="D148" s="44" t="n"/>
      <c r="E148" s="45" t="n"/>
      <c r="F148" s="44" t="n"/>
      <c r="G148" s="44" t="n"/>
      <c r="H148" s="44" t="n"/>
      <c r="I148" s="44" t="n"/>
      <c r="J148" s="44" t="n"/>
      <c r="K148" s="44" t="n"/>
      <c r="L148" s="46" t="n"/>
      <c r="M148" s="43" t="str">
        <f>IF(B148="","",IF(G148="No","Gap: no BAA",IF(OR(H148="No",I148="No"),"Gap: encryption",IF(J148="No","Gap: access control",IF(OR(G148="",H148="",I148="",J148=""),"Incomplete",IF(OR(H148="Partial",I148="Partial",J148="Partial"),"Partial","OK"))))))</f>
        <v/>
      </c>
    </row>
    <row r="149">
      <c r="A149" s="9" t="n"/>
      <c r="B149" s="9" t="n"/>
      <c r="C149" s="9" t="n"/>
      <c r="D149" s="9" t="n"/>
      <c r="E149" s="41" t="n"/>
      <c r="F149" s="9" t="n"/>
      <c r="G149" s="9" t="n"/>
      <c r="H149" s="9" t="n"/>
      <c r="I149" s="9" t="n"/>
      <c r="J149" s="9" t="n"/>
      <c r="K149" s="9" t="n"/>
      <c r="L149" s="42" t="n"/>
      <c r="M149" s="43" t="str">
        <f>IF(B149="","",IF(G149="No","Gap: no BAA",IF(OR(H149="No",I149="No"),"Gap: encryption",IF(J149="No","Gap: access control",IF(OR(G149="",H149="",I149="",J149=""),"Incomplete",IF(OR(H149="Partial",I149="Partial",J149="Partial"),"Partial","OK"))))))</f>
        <v/>
      </c>
    </row>
    <row r="150">
      <c r="A150" s="44" t="n"/>
      <c r="B150" s="44" t="n"/>
      <c r="C150" s="44" t="n"/>
      <c r="D150" s="44" t="n"/>
      <c r="E150" s="45" t="n"/>
      <c r="F150" s="44" t="n"/>
      <c r="G150" s="44" t="n"/>
      <c r="H150" s="44" t="n"/>
      <c r="I150" s="44" t="n"/>
      <c r="J150" s="44" t="n"/>
      <c r="K150" s="44" t="n"/>
      <c r="L150" s="46" t="n"/>
      <c r="M150" s="43" t="str">
        <f>IF(B150="","",IF(G150="No","Gap: no BAA",IF(OR(H150="No",I150="No"),"Gap: encryption",IF(J150="No","Gap: access control",IF(OR(G150="",H150="",I150="",J150=""),"Incomplete",IF(OR(H150="Partial",I150="Partial",J150="Partial"),"Partial","OK"))))))</f>
        <v/>
      </c>
    </row>
    <row r="151">
      <c r="A151" s="9" t="n"/>
      <c r="B151" s="9" t="n"/>
      <c r="C151" s="9" t="n"/>
      <c r="D151" s="9" t="n"/>
      <c r="E151" s="41" t="n"/>
      <c r="F151" s="9" t="n"/>
      <c r="G151" s="9" t="n"/>
      <c r="H151" s="9" t="n"/>
      <c r="I151" s="9" t="n"/>
      <c r="J151" s="9" t="n"/>
      <c r="K151" s="9" t="n"/>
      <c r="L151" s="42" t="n"/>
      <c r="M151" s="43" t="str">
        <f>IF(B151="","",IF(G151="No","Gap: no BAA",IF(OR(H151="No",I151="No"),"Gap: encryption",IF(J151="No","Gap: access control",IF(OR(G151="",H151="",I151="",J151=""),"Incomplete",IF(OR(H151="Partial",I151="Partial",J151="Partial"),"Partial","OK"))))))</f>
        <v/>
      </c>
    </row>
    <row r="152">
      <c r="A152" s="44" t="n"/>
      <c r="B152" s="44" t="n"/>
      <c r="C152" s="44" t="n"/>
      <c r="D152" s="44" t="n"/>
      <c r="E152" s="45" t="n"/>
      <c r="F152" s="44" t="n"/>
      <c r="G152" s="44" t="n"/>
      <c r="H152" s="44" t="n"/>
      <c r="I152" s="44" t="n"/>
      <c r="J152" s="44" t="n"/>
      <c r="K152" s="44" t="n"/>
      <c r="L152" s="46" t="n"/>
      <c r="M152" s="43" t="str">
        <f>IF(B152="","",IF(G152="No","Gap: no BAA",IF(OR(H152="No",I152="No"),"Gap: encryption",IF(J152="No","Gap: access control",IF(OR(G152="",H152="",I152="",J152=""),"Incomplete",IF(OR(H152="Partial",I152="Partial",J152="Partial"),"Partial","OK"))))))</f>
        <v/>
      </c>
    </row>
    <row r="153">
      <c r="A153" s="9" t="n"/>
      <c r="B153" s="9" t="n"/>
      <c r="C153" s="9" t="n"/>
      <c r="D153" s="9" t="n"/>
      <c r="E153" s="41" t="n"/>
      <c r="F153" s="9" t="n"/>
      <c r="G153" s="9" t="n"/>
      <c r="H153" s="9" t="n"/>
      <c r="I153" s="9" t="n"/>
      <c r="J153" s="9" t="n"/>
      <c r="K153" s="9" t="n"/>
      <c r="L153" s="42" t="n"/>
      <c r="M153" s="43" t="str">
        <f>IF(B153="","",IF(G153="No","Gap: no BAA",IF(OR(H153="No",I153="No"),"Gap: encryption",IF(J153="No","Gap: access control",IF(OR(G153="",H153="",I153="",J153=""),"Incomplete",IF(OR(H153="Partial",I153="Partial",J153="Partial"),"Partial","OK"))))))</f>
        <v/>
      </c>
    </row>
    <row r="154">
      <c r="A154" s="44" t="n"/>
      <c r="B154" s="44" t="n"/>
      <c r="C154" s="44" t="n"/>
      <c r="D154" s="44" t="n"/>
      <c r="E154" s="45" t="n"/>
      <c r="F154" s="44" t="n"/>
      <c r="G154" s="44" t="n"/>
      <c r="H154" s="44" t="n"/>
      <c r="I154" s="44" t="n"/>
      <c r="J154" s="44" t="n"/>
      <c r="K154" s="44" t="n"/>
      <c r="L154" s="46" t="n"/>
      <c r="M154" s="43" t="str">
        <f>IF(B154="","",IF(G154="No","Gap: no BAA",IF(OR(H154="No",I154="No"),"Gap: encryption",IF(J154="No","Gap: access control",IF(OR(G154="",H154="",I154="",J154=""),"Incomplete",IF(OR(H154="Partial",I154="Partial",J154="Partial"),"Partial","OK"))))))</f>
        <v/>
      </c>
    </row>
    <row r="155">
      <c r="A155" s="9" t="n"/>
      <c r="B155" s="9" t="n"/>
      <c r="C155" s="9" t="n"/>
      <c r="D155" s="9" t="n"/>
      <c r="E155" s="41" t="n"/>
      <c r="F155" s="9" t="n"/>
      <c r="G155" s="9" t="n"/>
      <c r="H155" s="9" t="n"/>
      <c r="I155" s="9" t="n"/>
      <c r="J155" s="9" t="n"/>
      <c r="K155" s="9" t="n"/>
      <c r="L155" s="42" t="n"/>
      <c r="M155" s="43" t="str">
        <f>IF(B155="","",IF(G155="No","Gap: no BAA",IF(OR(H155="No",I155="No"),"Gap: encryption",IF(J155="No","Gap: access control",IF(OR(G155="",H155="",I155="",J155=""),"Incomplete",IF(OR(H155="Partial",I155="Partial",J155="Partial"),"Partial","OK"))))))</f>
        <v/>
      </c>
    </row>
    <row r="156">
      <c r="A156" s="44" t="n"/>
      <c r="B156" s="44" t="n"/>
      <c r="C156" s="44" t="n"/>
      <c r="D156" s="44" t="n"/>
      <c r="E156" s="45" t="n"/>
      <c r="F156" s="44" t="n"/>
      <c r="G156" s="44" t="n"/>
      <c r="H156" s="44" t="n"/>
      <c r="I156" s="44" t="n"/>
      <c r="J156" s="44" t="n"/>
      <c r="K156" s="44" t="n"/>
      <c r="L156" s="46" t="n"/>
      <c r="M156" s="43" t="str">
        <f>IF(B156="","",IF(G156="No","Gap: no BAA",IF(OR(H156="No",I156="No"),"Gap: encryption",IF(J156="No","Gap: access control",IF(OR(G156="",H156="",I156="",J156=""),"Incomplete",IF(OR(H156="Partial",I156="Partial",J156="Partial"),"Partial","OK"))))))</f>
        <v/>
      </c>
    </row>
    <row r="157">
      <c r="A157" s="9" t="n"/>
      <c r="B157" s="9" t="n"/>
      <c r="C157" s="9" t="n"/>
      <c r="D157" s="9" t="n"/>
      <c r="E157" s="41" t="n"/>
      <c r="F157" s="9" t="n"/>
      <c r="G157" s="9" t="n"/>
      <c r="H157" s="9" t="n"/>
      <c r="I157" s="9" t="n"/>
      <c r="J157" s="9" t="n"/>
      <c r="K157" s="9" t="n"/>
      <c r="L157" s="42" t="n"/>
      <c r="M157" s="43" t="str">
        <f>IF(B157="","",IF(G157="No","Gap: no BAA",IF(OR(H157="No",I157="No"),"Gap: encryption",IF(J157="No","Gap: access control",IF(OR(G157="",H157="",I157="",J157=""),"Incomplete",IF(OR(H157="Partial",I157="Partial",J157="Partial"),"Partial","OK"))))))</f>
        <v/>
      </c>
    </row>
    <row r="158">
      <c r="A158" s="44" t="n"/>
      <c r="B158" s="44" t="n"/>
      <c r="C158" s="44" t="n"/>
      <c r="D158" s="44" t="n"/>
      <c r="E158" s="45" t="n"/>
      <c r="F158" s="44" t="n"/>
      <c r="G158" s="44" t="n"/>
      <c r="H158" s="44" t="n"/>
      <c r="I158" s="44" t="n"/>
      <c r="J158" s="44" t="n"/>
      <c r="K158" s="44" t="n"/>
      <c r="L158" s="46" t="n"/>
      <c r="M158" s="43" t="str">
        <f>IF(B158="","",IF(G158="No","Gap: no BAA",IF(OR(H158="No",I158="No"),"Gap: encryption",IF(J158="No","Gap: access control",IF(OR(G158="",H158="",I158="",J158=""),"Incomplete",IF(OR(H158="Partial",I158="Partial",J158="Partial"),"Partial","OK"))))))</f>
        <v/>
      </c>
    </row>
    <row r="159">
      <c r="A159" s="9" t="n"/>
      <c r="B159" s="9" t="n"/>
      <c r="C159" s="9" t="n"/>
      <c r="D159" s="9" t="n"/>
      <c r="E159" s="41" t="n"/>
      <c r="F159" s="9" t="n"/>
      <c r="G159" s="9" t="n"/>
      <c r="H159" s="9" t="n"/>
      <c r="I159" s="9" t="n"/>
      <c r="J159" s="9" t="n"/>
      <c r="K159" s="9" t="n"/>
      <c r="L159" s="42" t="n"/>
      <c r="M159" s="43" t="str">
        <f>IF(B159="","",IF(G159="No","Gap: no BAA",IF(OR(H159="No",I159="No"),"Gap: encryption",IF(J159="No","Gap: access control",IF(OR(G159="",H159="",I159="",J159=""),"Incomplete",IF(OR(H159="Partial",I159="Partial",J159="Partial"),"Partial","OK"))))))</f>
        <v/>
      </c>
    </row>
    <row r="160">
      <c r="A160" s="44" t="n"/>
      <c r="B160" s="44" t="n"/>
      <c r="C160" s="44" t="n"/>
      <c r="D160" s="44" t="n"/>
      <c r="E160" s="45" t="n"/>
      <c r="F160" s="44" t="n"/>
      <c r="G160" s="44" t="n"/>
      <c r="H160" s="44" t="n"/>
      <c r="I160" s="44" t="n"/>
      <c r="J160" s="44" t="n"/>
      <c r="K160" s="44" t="n"/>
      <c r="L160" s="46" t="n"/>
      <c r="M160" s="43" t="str">
        <f>IF(B160="","",IF(G160="No","Gap: no BAA",IF(OR(H160="No",I160="No"),"Gap: encryption",IF(J160="No","Gap: access control",IF(OR(G160="",H160="",I160="",J160=""),"Incomplete",IF(OR(H160="Partial",I160="Partial",J160="Partial"),"Partial","OK"))))))</f>
        <v/>
      </c>
    </row>
    <row r="161">
      <c r="A161" s="9" t="n"/>
      <c r="B161" s="9" t="n"/>
      <c r="C161" s="9" t="n"/>
      <c r="D161" s="9" t="n"/>
      <c r="E161" s="41" t="n"/>
      <c r="F161" s="9" t="n"/>
      <c r="G161" s="9" t="n"/>
      <c r="H161" s="9" t="n"/>
      <c r="I161" s="9" t="n"/>
      <c r="J161" s="9" t="n"/>
      <c r="K161" s="9" t="n"/>
      <c r="L161" s="42" t="n"/>
      <c r="M161" s="43" t="str">
        <f>IF(B161="","",IF(G161="No","Gap: no BAA",IF(OR(H161="No",I161="No"),"Gap: encryption",IF(J161="No","Gap: access control",IF(OR(G161="",H161="",I161="",J161=""),"Incomplete",IF(OR(H161="Partial",I161="Partial",J161="Partial"),"Partial","OK"))))))</f>
        <v/>
      </c>
    </row>
    <row r="162">
      <c r="A162" s="44" t="n"/>
      <c r="B162" s="44" t="n"/>
      <c r="C162" s="44" t="n"/>
      <c r="D162" s="44" t="n"/>
      <c r="E162" s="45" t="n"/>
      <c r="F162" s="44" t="n"/>
      <c r="G162" s="44" t="n"/>
      <c r="H162" s="44" t="n"/>
      <c r="I162" s="44" t="n"/>
      <c r="J162" s="44" t="n"/>
      <c r="K162" s="44" t="n"/>
      <c r="L162" s="46" t="n"/>
      <c r="M162" s="43" t="str">
        <f>IF(B162="","",IF(G162="No","Gap: no BAA",IF(OR(H162="No",I162="No"),"Gap: encryption",IF(J162="No","Gap: access control",IF(OR(G162="",H162="",I162="",J162=""),"Incomplete",IF(OR(H162="Partial",I162="Partial",J162="Partial"),"Partial","OK"))))))</f>
        <v/>
      </c>
    </row>
    <row r="163">
      <c r="A163" s="9" t="n"/>
      <c r="B163" s="9" t="n"/>
      <c r="C163" s="9" t="n"/>
      <c r="D163" s="9" t="n"/>
      <c r="E163" s="41" t="n"/>
      <c r="F163" s="9" t="n"/>
      <c r="G163" s="9" t="n"/>
      <c r="H163" s="9" t="n"/>
      <c r="I163" s="9" t="n"/>
      <c r="J163" s="9" t="n"/>
      <c r="K163" s="9" t="n"/>
      <c r="L163" s="42" t="n"/>
      <c r="M163" s="43" t="str">
        <f>IF(B163="","",IF(G163="No","Gap: no BAA",IF(OR(H163="No",I163="No"),"Gap: encryption",IF(J163="No","Gap: access control",IF(OR(G163="",H163="",I163="",J163=""),"Incomplete",IF(OR(H163="Partial",I163="Partial",J163="Partial"),"Partial","OK"))))))</f>
        <v/>
      </c>
    </row>
    <row r="164">
      <c r="A164" s="44" t="n"/>
      <c r="B164" s="44" t="n"/>
      <c r="C164" s="44" t="n"/>
      <c r="D164" s="44" t="n"/>
      <c r="E164" s="45" t="n"/>
      <c r="F164" s="44" t="n"/>
      <c r="G164" s="44" t="n"/>
      <c r="H164" s="44" t="n"/>
      <c r="I164" s="44" t="n"/>
      <c r="J164" s="44" t="n"/>
      <c r="K164" s="44" t="n"/>
      <c r="L164" s="46" t="n"/>
      <c r="M164" s="43" t="str">
        <f>IF(B164="","",IF(G164="No","Gap: no BAA",IF(OR(H164="No",I164="No"),"Gap: encryption",IF(J164="No","Gap: access control",IF(OR(G164="",H164="",I164="",J164=""),"Incomplete",IF(OR(H164="Partial",I164="Partial",J164="Partial"),"Partial","OK"))))))</f>
        <v/>
      </c>
    </row>
    <row r="165">
      <c r="A165" s="9" t="n"/>
      <c r="B165" s="9" t="n"/>
      <c r="C165" s="9" t="n"/>
      <c r="D165" s="9" t="n"/>
      <c r="E165" s="41" t="n"/>
      <c r="F165" s="9" t="n"/>
      <c r="G165" s="9" t="n"/>
      <c r="H165" s="9" t="n"/>
      <c r="I165" s="9" t="n"/>
      <c r="J165" s="9" t="n"/>
      <c r="K165" s="9" t="n"/>
      <c r="L165" s="42" t="n"/>
      <c r="M165" s="43" t="str">
        <f>IF(B165="","",IF(G165="No","Gap: no BAA",IF(OR(H165="No",I165="No"),"Gap: encryption",IF(J165="No","Gap: access control",IF(OR(G165="",H165="",I165="",J165=""),"Incomplete",IF(OR(H165="Partial",I165="Partial",J165="Partial"),"Partial","OK"))))))</f>
        <v/>
      </c>
    </row>
    <row r="166">
      <c r="A166" s="44" t="n"/>
      <c r="B166" s="44" t="n"/>
      <c r="C166" s="44" t="n"/>
      <c r="D166" s="44" t="n"/>
      <c r="E166" s="45" t="n"/>
      <c r="F166" s="44" t="n"/>
      <c r="G166" s="44" t="n"/>
      <c r="H166" s="44" t="n"/>
      <c r="I166" s="44" t="n"/>
      <c r="J166" s="44" t="n"/>
      <c r="K166" s="44" t="n"/>
      <c r="L166" s="46" t="n"/>
      <c r="M166" s="43" t="str">
        <f>IF(B166="","",IF(G166="No","Gap: no BAA",IF(OR(H166="No",I166="No"),"Gap: encryption",IF(J166="No","Gap: access control",IF(OR(G166="",H166="",I166="",J166=""),"Incomplete",IF(OR(H166="Partial",I166="Partial",J166="Partial"),"Partial","OK"))))))</f>
        <v/>
      </c>
    </row>
    <row r="167">
      <c r="A167" s="9" t="n"/>
      <c r="B167" s="9" t="n"/>
      <c r="C167" s="9" t="n"/>
      <c r="D167" s="9" t="n"/>
      <c r="E167" s="41" t="n"/>
      <c r="F167" s="9" t="n"/>
      <c r="G167" s="9" t="n"/>
      <c r="H167" s="9" t="n"/>
      <c r="I167" s="9" t="n"/>
      <c r="J167" s="9" t="n"/>
      <c r="K167" s="9" t="n"/>
      <c r="L167" s="42" t="n"/>
      <c r="M167" s="43" t="str">
        <f>IF(B167="","",IF(G167="No","Gap: no BAA",IF(OR(H167="No",I167="No"),"Gap: encryption",IF(J167="No","Gap: access control",IF(OR(G167="",H167="",I167="",J167=""),"Incomplete",IF(OR(H167="Partial",I167="Partial",J167="Partial"),"Partial","OK"))))))</f>
        <v/>
      </c>
    </row>
    <row r="168">
      <c r="A168" s="44" t="n"/>
      <c r="B168" s="44" t="n"/>
      <c r="C168" s="44" t="n"/>
      <c r="D168" s="44" t="n"/>
      <c r="E168" s="45" t="n"/>
      <c r="F168" s="44" t="n"/>
      <c r="G168" s="44" t="n"/>
      <c r="H168" s="44" t="n"/>
      <c r="I168" s="44" t="n"/>
      <c r="J168" s="44" t="n"/>
      <c r="K168" s="44" t="n"/>
      <c r="L168" s="46" t="n"/>
      <c r="M168" s="43" t="str">
        <f>IF(B168="","",IF(G168="No","Gap: no BAA",IF(OR(H168="No",I168="No"),"Gap: encryption",IF(J168="No","Gap: access control",IF(OR(G168="",H168="",I168="",J168=""),"Incomplete",IF(OR(H168="Partial",I168="Partial",J168="Partial"),"Partial","OK"))))))</f>
        <v/>
      </c>
    </row>
    <row r="169">
      <c r="A169" s="9" t="n"/>
      <c r="B169" s="9" t="n"/>
      <c r="C169" s="9" t="n"/>
      <c r="D169" s="9" t="n"/>
      <c r="E169" s="41" t="n"/>
      <c r="F169" s="9" t="n"/>
      <c r="G169" s="9" t="n"/>
      <c r="H169" s="9" t="n"/>
      <c r="I169" s="9" t="n"/>
      <c r="J169" s="9" t="n"/>
      <c r="K169" s="9" t="n"/>
      <c r="L169" s="42" t="n"/>
      <c r="M169" s="43" t="str">
        <f>IF(B169="","",IF(G169="No","Gap: no BAA",IF(OR(H169="No",I169="No"),"Gap: encryption",IF(J169="No","Gap: access control",IF(OR(G169="",H169="",I169="",J169=""),"Incomplete",IF(OR(H169="Partial",I169="Partial",J169="Partial"),"Partial","OK"))))))</f>
        <v/>
      </c>
    </row>
    <row r="170">
      <c r="A170" s="44" t="n"/>
      <c r="B170" s="44" t="n"/>
      <c r="C170" s="44" t="n"/>
      <c r="D170" s="44" t="n"/>
      <c r="E170" s="45" t="n"/>
      <c r="F170" s="44" t="n"/>
      <c r="G170" s="44" t="n"/>
      <c r="H170" s="44" t="n"/>
      <c r="I170" s="44" t="n"/>
      <c r="J170" s="44" t="n"/>
      <c r="K170" s="44" t="n"/>
      <c r="L170" s="46" t="n"/>
      <c r="M170" s="43" t="str">
        <f>IF(B170="","",IF(G170="No","Gap: no BAA",IF(OR(H170="No",I170="No"),"Gap: encryption",IF(J170="No","Gap: access control",IF(OR(G170="",H170="",I170="",J170=""),"Incomplete",IF(OR(H170="Partial",I170="Partial",J170="Partial"),"Partial","OK"))))))</f>
        <v/>
      </c>
    </row>
    <row r="171">
      <c r="A171" s="9" t="n"/>
      <c r="B171" s="9" t="n"/>
      <c r="C171" s="9" t="n"/>
      <c r="D171" s="9" t="n"/>
      <c r="E171" s="41" t="n"/>
      <c r="F171" s="9" t="n"/>
      <c r="G171" s="9" t="n"/>
      <c r="H171" s="9" t="n"/>
      <c r="I171" s="9" t="n"/>
      <c r="J171" s="9" t="n"/>
      <c r="K171" s="9" t="n"/>
      <c r="L171" s="42" t="n"/>
      <c r="M171" s="43" t="str">
        <f>IF(B171="","",IF(G171="No","Gap: no BAA",IF(OR(H171="No",I171="No"),"Gap: encryption",IF(J171="No","Gap: access control",IF(OR(G171="",H171="",I171="",J171=""),"Incomplete",IF(OR(H171="Partial",I171="Partial",J171="Partial"),"Partial","OK"))))))</f>
        <v/>
      </c>
    </row>
    <row r="172">
      <c r="A172" s="44" t="n"/>
      <c r="B172" s="44" t="n"/>
      <c r="C172" s="44" t="n"/>
      <c r="D172" s="44" t="n"/>
      <c r="E172" s="45" t="n"/>
      <c r="F172" s="44" t="n"/>
      <c r="G172" s="44" t="n"/>
      <c r="H172" s="44" t="n"/>
      <c r="I172" s="44" t="n"/>
      <c r="J172" s="44" t="n"/>
      <c r="K172" s="44" t="n"/>
      <c r="L172" s="46" t="n"/>
      <c r="M172" s="43" t="str">
        <f>IF(B172="","",IF(G172="No","Gap: no BAA",IF(OR(H172="No",I172="No"),"Gap: encryption",IF(J172="No","Gap: access control",IF(OR(G172="",H172="",I172="",J172=""),"Incomplete",IF(OR(H172="Partial",I172="Partial",J172="Partial"),"Partial","OK"))))))</f>
        <v/>
      </c>
    </row>
    <row r="173">
      <c r="A173" s="9" t="n"/>
      <c r="B173" s="9" t="n"/>
      <c r="C173" s="9" t="n"/>
      <c r="D173" s="9" t="n"/>
      <c r="E173" s="41" t="n"/>
      <c r="F173" s="9" t="n"/>
      <c r="G173" s="9" t="n"/>
      <c r="H173" s="9" t="n"/>
      <c r="I173" s="9" t="n"/>
      <c r="J173" s="9" t="n"/>
      <c r="K173" s="9" t="n"/>
      <c r="L173" s="42" t="n"/>
      <c r="M173" s="43" t="str">
        <f>IF(B173="","",IF(G173="No","Gap: no BAA",IF(OR(H173="No",I173="No"),"Gap: encryption",IF(J173="No","Gap: access control",IF(OR(G173="",H173="",I173="",J173=""),"Incomplete",IF(OR(H173="Partial",I173="Partial",J173="Partial"),"Partial","OK"))))))</f>
        <v/>
      </c>
    </row>
    <row r="174">
      <c r="A174" s="44" t="n"/>
      <c r="B174" s="44" t="n"/>
      <c r="C174" s="44" t="n"/>
      <c r="D174" s="44" t="n"/>
      <c r="E174" s="45" t="n"/>
      <c r="F174" s="44" t="n"/>
      <c r="G174" s="44" t="n"/>
      <c r="H174" s="44" t="n"/>
      <c r="I174" s="44" t="n"/>
      <c r="J174" s="44" t="n"/>
      <c r="K174" s="44" t="n"/>
      <c r="L174" s="46" t="n"/>
      <c r="M174" s="43" t="str">
        <f>IF(B174="","",IF(G174="No","Gap: no BAA",IF(OR(H174="No",I174="No"),"Gap: encryption",IF(J174="No","Gap: access control",IF(OR(G174="",H174="",I174="",J174=""),"Incomplete",IF(OR(H174="Partial",I174="Partial",J174="Partial"),"Partial","OK"))))))</f>
        <v/>
      </c>
    </row>
    <row r="175">
      <c r="A175" s="9" t="n"/>
      <c r="B175" s="9" t="n"/>
      <c r="C175" s="9" t="n"/>
      <c r="D175" s="9" t="n"/>
      <c r="E175" s="41" t="n"/>
      <c r="F175" s="9" t="n"/>
      <c r="G175" s="9" t="n"/>
      <c r="H175" s="9" t="n"/>
      <c r="I175" s="9" t="n"/>
      <c r="J175" s="9" t="n"/>
      <c r="K175" s="9" t="n"/>
      <c r="L175" s="42" t="n"/>
      <c r="M175" s="43" t="str">
        <f>IF(B175="","",IF(G175="No","Gap: no BAA",IF(OR(H175="No",I175="No"),"Gap: encryption",IF(J175="No","Gap: access control",IF(OR(G175="",H175="",I175="",J175=""),"Incomplete",IF(OR(H175="Partial",I175="Partial",J175="Partial"),"Partial","OK"))))))</f>
        <v/>
      </c>
    </row>
    <row r="176">
      <c r="A176" s="44" t="n"/>
      <c r="B176" s="44" t="n"/>
      <c r="C176" s="44" t="n"/>
      <c r="D176" s="44" t="n"/>
      <c r="E176" s="45" t="n"/>
      <c r="F176" s="44" t="n"/>
      <c r="G176" s="44" t="n"/>
      <c r="H176" s="44" t="n"/>
      <c r="I176" s="44" t="n"/>
      <c r="J176" s="44" t="n"/>
      <c r="K176" s="44" t="n"/>
      <c r="L176" s="46" t="n"/>
      <c r="M176" s="43" t="str">
        <f>IF(B176="","",IF(G176="No","Gap: no BAA",IF(OR(H176="No",I176="No"),"Gap: encryption",IF(J176="No","Gap: access control",IF(OR(G176="",H176="",I176="",J176=""),"Incomplete",IF(OR(H176="Partial",I176="Partial",J176="Partial"),"Partial","OK"))))))</f>
        <v/>
      </c>
    </row>
    <row r="177">
      <c r="A177" s="9" t="n"/>
      <c r="B177" s="9" t="n"/>
      <c r="C177" s="9" t="n"/>
      <c r="D177" s="9" t="n"/>
      <c r="E177" s="41" t="n"/>
      <c r="F177" s="9" t="n"/>
      <c r="G177" s="9" t="n"/>
      <c r="H177" s="9" t="n"/>
      <c r="I177" s="9" t="n"/>
      <c r="J177" s="9" t="n"/>
      <c r="K177" s="9" t="n"/>
      <c r="L177" s="42" t="n"/>
      <c r="M177" s="43" t="str">
        <f>IF(B177="","",IF(G177="No","Gap: no BAA",IF(OR(H177="No",I177="No"),"Gap: encryption",IF(J177="No","Gap: access control",IF(OR(G177="",H177="",I177="",J177=""),"Incomplete",IF(OR(H177="Partial",I177="Partial",J177="Partial"),"Partial","OK"))))))</f>
        <v/>
      </c>
    </row>
    <row r="178">
      <c r="A178" s="44" t="n"/>
      <c r="B178" s="44" t="n"/>
      <c r="C178" s="44" t="n"/>
      <c r="D178" s="44" t="n"/>
      <c r="E178" s="45" t="n"/>
      <c r="F178" s="44" t="n"/>
      <c r="G178" s="44" t="n"/>
      <c r="H178" s="44" t="n"/>
      <c r="I178" s="44" t="n"/>
      <c r="J178" s="44" t="n"/>
      <c r="K178" s="44" t="n"/>
      <c r="L178" s="46" t="n"/>
      <c r="M178" s="43" t="str">
        <f>IF(B178="","",IF(G178="No","Gap: no BAA",IF(OR(H178="No",I178="No"),"Gap: encryption",IF(J178="No","Gap: access control",IF(OR(G178="",H178="",I178="",J178=""),"Incomplete",IF(OR(H178="Partial",I178="Partial",J178="Partial"),"Partial","OK"))))))</f>
        <v/>
      </c>
    </row>
    <row r="179">
      <c r="A179" s="9" t="n"/>
      <c r="B179" s="9" t="n"/>
      <c r="C179" s="9" t="n"/>
      <c r="D179" s="9" t="n"/>
      <c r="E179" s="41" t="n"/>
      <c r="F179" s="9" t="n"/>
      <c r="G179" s="9" t="n"/>
      <c r="H179" s="9" t="n"/>
      <c r="I179" s="9" t="n"/>
      <c r="J179" s="9" t="n"/>
      <c r="K179" s="9" t="n"/>
      <c r="L179" s="42" t="n"/>
      <c r="M179" s="43" t="str">
        <f>IF(B179="","",IF(G179="No","Gap: no BAA",IF(OR(H179="No",I179="No"),"Gap: encryption",IF(J179="No","Gap: access control",IF(OR(G179="",H179="",I179="",J179=""),"Incomplete",IF(OR(H179="Partial",I179="Partial",J179="Partial"),"Partial","OK"))))))</f>
        <v/>
      </c>
    </row>
    <row r="180">
      <c r="A180" s="44" t="n"/>
      <c r="B180" s="44" t="n"/>
      <c r="C180" s="44" t="n"/>
      <c r="D180" s="44" t="n"/>
      <c r="E180" s="45" t="n"/>
      <c r="F180" s="44" t="n"/>
      <c r="G180" s="44" t="n"/>
      <c r="H180" s="44" t="n"/>
      <c r="I180" s="44" t="n"/>
      <c r="J180" s="44" t="n"/>
      <c r="K180" s="44" t="n"/>
      <c r="L180" s="46" t="n"/>
      <c r="M180" s="43" t="str">
        <f>IF(B180="","",IF(G180="No","Gap: no BAA",IF(OR(H180="No",I180="No"),"Gap: encryption",IF(J180="No","Gap: access control",IF(OR(G180="",H180="",I180="",J180=""),"Incomplete",IF(OR(H180="Partial",I180="Partial",J180="Partial"),"Partial","OK"))))))</f>
        <v/>
      </c>
    </row>
    <row r="181">
      <c r="A181" s="9" t="n"/>
      <c r="B181" s="9" t="n"/>
      <c r="C181" s="9" t="n"/>
      <c r="D181" s="9" t="n"/>
      <c r="E181" s="41" t="n"/>
      <c r="F181" s="9" t="n"/>
      <c r="G181" s="9" t="n"/>
      <c r="H181" s="9" t="n"/>
      <c r="I181" s="9" t="n"/>
      <c r="J181" s="9" t="n"/>
      <c r="K181" s="9" t="n"/>
      <c r="L181" s="42" t="n"/>
      <c r="M181" s="43" t="str">
        <f>IF(B181="","",IF(G181="No","Gap: no BAA",IF(OR(H181="No",I181="No"),"Gap: encryption",IF(J181="No","Gap: access control",IF(OR(G181="",H181="",I181="",J181=""),"Incomplete",IF(OR(H181="Partial",I181="Partial",J181="Partial"),"Partial","OK"))))))</f>
        <v/>
      </c>
    </row>
    <row r="182">
      <c r="A182" s="44" t="n"/>
      <c r="B182" s="44" t="n"/>
      <c r="C182" s="44" t="n"/>
      <c r="D182" s="44" t="n"/>
      <c r="E182" s="45" t="n"/>
      <c r="F182" s="44" t="n"/>
      <c r="G182" s="44" t="n"/>
      <c r="H182" s="44" t="n"/>
      <c r="I182" s="44" t="n"/>
      <c r="J182" s="44" t="n"/>
      <c r="K182" s="44" t="n"/>
      <c r="L182" s="46" t="n"/>
      <c r="M182" s="43" t="str">
        <f>IF(B182="","",IF(G182="No","Gap: no BAA",IF(OR(H182="No",I182="No"),"Gap: encryption",IF(J182="No","Gap: access control",IF(OR(G182="",H182="",I182="",J182=""),"Incomplete",IF(OR(H182="Partial",I182="Partial",J182="Partial"),"Partial","OK"))))))</f>
        <v/>
      </c>
    </row>
    <row r="183">
      <c r="A183" s="9" t="n"/>
      <c r="B183" s="9" t="n"/>
      <c r="C183" s="9" t="n"/>
      <c r="D183" s="9" t="n"/>
      <c r="E183" s="41" t="n"/>
      <c r="F183" s="9" t="n"/>
      <c r="G183" s="9" t="n"/>
      <c r="H183" s="9" t="n"/>
      <c r="I183" s="9" t="n"/>
      <c r="J183" s="9" t="n"/>
      <c r="K183" s="9" t="n"/>
      <c r="L183" s="42" t="n"/>
      <c r="M183" s="43" t="str">
        <f>IF(B183="","",IF(G183="No","Gap: no BAA",IF(OR(H183="No",I183="No"),"Gap: encryption",IF(J183="No","Gap: access control",IF(OR(G183="",H183="",I183="",J183=""),"Incomplete",IF(OR(H183="Partial",I183="Partial",J183="Partial"),"Partial","OK"))))))</f>
        <v/>
      </c>
    </row>
    <row r="184">
      <c r="A184" s="44" t="n"/>
      <c r="B184" s="44" t="n"/>
      <c r="C184" s="44" t="n"/>
      <c r="D184" s="44" t="n"/>
      <c r="E184" s="45" t="n"/>
      <c r="F184" s="44" t="n"/>
      <c r="G184" s="44" t="n"/>
      <c r="H184" s="44" t="n"/>
      <c r="I184" s="44" t="n"/>
      <c r="J184" s="44" t="n"/>
      <c r="K184" s="44" t="n"/>
      <c r="L184" s="46" t="n"/>
      <c r="M184" s="43" t="str">
        <f>IF(B184="","",IF(G184="No","Gap: no BAA",IF(OR(H184="No",I184="No"),"Gap: encryption",IF(J184="No","Gap: access control",IF(OR(G184="",H184="",I184="",J184=""),"Incomplete",IF(OR(H184="Partial",I184="Partial",J184="Partial"),"Partial","OK"))))))</f>
        <v/>
      </c>
    </row>
    <row r="185">
      <c r="A185" s="9" t="n"/>
      <c r="B185" s="9" t="n"/>
      <c r="C185" s="9" t="n"/>
      <c r="D185" s="9" t="n"/>
      <c r="E185" s="41" t="n"/>
      <c r="F185" s="9" t="n"/>
      <c r="G185" s="9" t="n"/>
      <c r="H185" s="9" t="n"/>
      <c r="I185" s="9" t="n"/>
      <c r="J185" s="9" t="n"/>
      <c r="K185" s="9" t="n"/>
      <c r="L185" s="42" t="n"/>
      <c r="M185" s="43" t="str">
        <f>IF(B185="","",IF(G185="No","Gap: no BAA",IF(OR(H185="No",I185="No"),"Gap: encryption",IF(J185="No","Gap: access control",IF(OR(G185="",H185="",I185="",J185=""),"Incomplete",IF(OR(H185="Partial",I185="Partial",J185="Partial"),"Partial","OK"))))))</f>
        <v/>
      </c>
    </row>
    <row r="186">
      <c r="A186" s="44" t="n"/>
      <c r="B186" s="44" t="n"/>
      <c r="C186" s="44" t="n"/>
      <c r="D186" s="44" t="n"/>
      <c r="E186" s="45" t="n"/>
      <c r="F186" s="44" t="n"/>
      <c r="G186" s="44" t="n"/>
      <c r="H186" s="44" t="n"/>
      <c r="I186" s="44" t="n"/>
      <c r="J186" s="44" t="n"/>
      <c r="K186" s="44" t="n"/>
      <c r="L186" s="46" t="n"/>
      <c r="M186" s="43" t="str">
        <f>IF(B186="","",IF(G186="No","Gap: no BAA",IF(OR(H186="No",I186="No"),"Gap: encryption",IF(J186="No","Gap: access control",IF(OR(G186="",H186="",I186="",J186=""),"Incomplete",IF(OR(H186="Partial",I186="Partial",J186="Partial"),"Partial","OK"))))))</f>
        <v/>
      </c>
    </row>
    <row r="187">
      <c r="A187" s="9" t="n"/>
      <c r="B187" s="9" t="n"/>
      <c r="C187" s="9" t="n"/>
      <c r="D187" s="9" t="n"/>
      <c r="E187" s="41" t="n"/>
      <c r="F187" s="9" t="n"/>
      <c r="G187" s="9" t="n"/>
      <c r="H187" s="9" t="n"/>
      <c r="I187" s="9" t="n"/>
      <c r="J187" s="9" t="n"/>
      <c r="K187" s="9" t="n"/>
      <c r="L187" s="42" t="n"/>
      <c r="M187" s="43" t="str">
        <f>IF(B187="","",IF(G187="No","Gap: no BAA",IF(OR(H187="No",I187="No"),"Gap: encryption",IF(J187="No","Gap: access control",IF(OR(G187="",H187="",I187="",J187=""),"Incomplete",IF(OR(H187="Partial",I187="Partial",J187="Partial"),"Partial","OK"))))))</f>
        <v/>
      </c>
    </row>
    <row r="188">
      <c r="A188" s="44" t="n"/>
      <c r="B188" s="44" t="n"/>
      <c r="C188" s="44" t="n"/>
      <c r="D188" s="44" t="n"/>
      <c r="E188" s="45" t="n"/>
      <c r="F188" s="44" t="n"/>
      <c r="G188" s="44" t="n"/>
      <c r="H188" s="44" t="n"/>
      <c r="I188" s="44" t="n"/>
      <c r="J188" s="44" t="n"/>
      <c r="K188" s="44" t="n"/>
      <c r="L188" s="46" t="n"/>
      <c r="M188" s="43" t="str">
        <f>IF(B188="","",IF(G188="No","Gap: no BAA",IF(OR(H188="No",I188="No"),"Gap: encryption",IF(J188="No","Gap: access control",IF(OR(G188="",H188="",I188="",J188=""),"Incomplete",IF(OR(H188="Partial",I188="Partial",J188="Partial"),"Partial","OK"))))))</f>
        <v/>
      </c>
    </row>
    <row r="189">
      <c r="A189" s="9" t="n"/>
      <c r="B189" s="9" t="n"/>
      <c r="C189" s="9" t="n"/>
      <c r="D189" s="9" t="n"/>
      <c r="E189" s="41" t="n"/>
      <c r="F189" s="9" t="n"/>
      <c r="G189" s="9" t="n"/>
      <c r="H189" s="9" t="n"/>
      <c r="I189" s="9" t="n"/>
      <c r="J189" s="9" t="n"/>
      <c r="K189" s="9" t="n"/>
      <c r="L189" s="42" t="n"/>
      <c r="M189" s="43" t="str">
        <f>IF(B189="","",IF(G189="No","Gap: no BAA",IF(OR(H189="No",I189="No"),"Gap: encryption",IF(J189="No","Gap: access control",IF(OR(G189="",H189="",I189="",J189=""),"Incomplete",IF(OR(H189="Partial",I189="Partial",J189="Partial"),"Partial","OK"))))))</f>
        <v/>
      </c>
    </row>
    <row r="190">
      <c r="A190" s="44" t="n"/>
      <c r="B190" s="44" t="n"/>
      <c r="C190" s="44" t="n"/>
      <c r="D190" s="44" t="n"/>
      <c r="E190" s="45" t="n"/>
      <c r="F190" s="44" t="n"/>
      <c r="G190" s="44" t="n"/>
      <c r="H190" s="44" t="n"/>
      <c r="I190" s="44" t="n"/>
      <c r="J190" s="44" t="n"/>
      <c r="K190" s="44" t="n"/>
      <c r="L190" s="46" t="n"/>
      <c r="M190" s="43" t="str">
        <f>IF(B190="","",IF(G190="No","Gap: no BAA",IF(OR(H190="No",I190="No"),"Gap: encryption",IF(J190="No","Gap: access control",IF(OR(G190="",H190="",I190="",J190=""),"Incomplete",IF(OR(H190="Partial",I190="Partial",J190="Partial"),"Partial","OK"))))))</f>
        <v/>
      </c>
    </row>
    <row r="191">
      <c r="A191" s="9" t="n"/>
      <c r="B191" s="9" t="n"/>
      <c r="C191" s="9" t="n"/>
      <c r="D191" s="9" t="n"/>
      <c r="E191" s="41" t="n"/>
      <c r="F191" s="9" t="n"/>
      <c r="G191" s="9" t="n"/>
      <c r="H191" s="9" t="n"/>
      <c r="I191" s="9" t="n"/>
      <c r="J191" s="9" t="n"/>
      <c r="K191" s="9" t="n"/>
      <c r="L191" s="42" t="n"/>
      <c r="M191" s="43" t="str">
        <f>IF(B191="","",IF(G191="No","Gap: no BAA",IF(OR(H191="No",I191="No"),"Gap: encryption",IF(J191="No","Gap: access control",IF(OR(G191="",H191="",I191="",J191=""),"Incomplete",IF(OR(H191="Partial",I191="Partial",J191="Partial"),"Partial","OK"))))))</f>
        <v/>
      </c>
    </row>
    <row r="192">
      <c r="A192" s="44" t="n"/>
      <c r="B192" s="44" t="n"/>
      <c r="C192" s="44" t="n"/>
      <c r="D192" s="44" t="n"/>
      <c r="E192" s="45" t="n"/>
      <c r="F192" s="44" t="n"/>
      <c r="G192" s="44" t="n"/>
      <c r="H192" s="44" t="n"/>
      <c r="I192" s="44" t="n"/>
      <c r="J192" s="44" t="n"/>
      <c r="K192" s="44" t="n"/>
      <c r="L192" s="46" t="n"/>
      <c r="M192" s="43" t="str">
        <f>IF(B192="","",IF(G192="No","Gap: no BAA",IF(OR(H192="No",I192="No"),"Gap: encryption",IF(J192="No","Gap: access control",IF(OR(G192="",H192="",I192="",J192=""),"Incomplete",IF(OR(H192="Partial",I192="Partial",J192="Partial"),"Partial","OK"))))))</f>
        <v/>
      </c>
    </row>
    <row r="193">
      <c r="A193" s="9" t="n"/>
      <c r="B193" s="9" t="n"/>
      <c r="C193" s="9" t="n"/>
      <c r="D193" s="9" t="n"/>
      <c r="E193" s="41" t="n"/>
      <c r="F193" s="9" t="n"/>
      <c r="G193" s="9" t="n"/>
      <c r="H193" s="9" t="n"/>
      <c r="I193" s="9" t="n"/>
      <c r="J193" s="9" t="n"/>
      <c r="K193" s="9" t="n"/>
      <c r="L193" s="42" t="n"/>
      <c r="M193" s="43" t="str">
        <f>IF(B193="","",IF(G193="No","Gap: no BAA",IF(OR(H193="No",I193="No"),"Gap: encryption",IF(J193="No","Gap: access control",IF(OR(G193="",H193="",I193="",J193=""),"Incomplete",IF(OR(H193="Partial",I193="Partial",J193="Partial"),"Partial","OK"))))))</f>
        <v/>
      </c>
    </row>
    <row r="194">
      <c r="A194" s="44" t="n"/>
      <c r="B194" s="44" t="n"/>
      <c r="C194" s="44" t="n"/>
      <c r="D194" s="44" t="n"/>
      <c r="E194" s="45" t="n"/>
      <c r="F194" s="44" t="n"/>
      <c r="G194" s="44" t="n"/>
      <c r="H194" s="44" t="n"/>
      <c r="I194" s="44" t="n"/>
      <c r="J194" s="44" t="n"/>
      <c r="K194" s="44" t="n"/>
      <c r="L194" s="46" t="n"/>
      <c r="M194" s="43" t="str">
        <f>IF(B194="","",IF(G194="No","Gap: no BAA",IF(OR(H194="No",I194="No"),"Gap: encryption",IF(J194="No","Gap: access control",IF(OR(G194="",H194="",I194="",J194=""),"Incomplete",IF(OR(H194="Partial",I194="Partial",J194="Partial"),"Partial","OK"))))))</f>
        <v/>
      </c>
    </row>
    <row r="195">
      <c r="A195" s="9" t="n"/>
      <c r="B195" s="9" t="n"/>
      <c r="C195" s="9" t="n"/>
      <c r="D195" s="9" t="n"/>
      <c r="E195" s="41" t="n"/>
      <c r="F195" s="9" t="n"/>
      <c r="G195" s="9" t="n"/>
      <c r="H195" s="9" t="n"/>
      <c r="I195" s="9" t="n"/>
      <c r="J195" s="9" t="n"/>
      <c r="K195" s="9" t="n"/>
      <c r="L195" s="42" t="n"/>
      <c r="M195" s="43" t="str">
        <f>IF(B195="","",IF(G195="No","Gap: no BAA",IF(OR(H195="No",I195="No"),"Gap: encryption",IF(J195="No","Gap: access control",IF(OR(G195="",H195="",I195="",J195=""),"Incomplete",IF(OR(H195="Partial",I195="Partial",J195="Partial"),"Partial","OK"))))))</f>
        <v/>
      </c>
    </row>
    <row r="196">
      <c r="A196" s="44" t="n"/>
      <c r="B196" s="44" t="n"/>
      <c r="C196" s="44" t="n"/>
      <c r="D196" s="44" t="n"/>
      <c r="E196" s="45" t="n"/>
      <c r="F196" s="44" t="n"/>
      <c r="G196" s="44" t="n"/>
      <c r="H196" s="44" t="n"/>
      <c r="I196" s="44" t="n"/>
      <c r="J196" s="44" t="n"/>
      <c r="K196" s="44" t="n"/>
      <c r="L196" s="46" t="n"/>
      <c r="M196" s="43" t="str">
        <f>IF(B196="","",IF(G196="No","Gap: no BAA",IF(OR(H196="No",I196="No"),"Gap: encryption",IF(J196="No","Gap: access control",IF(OR(G196="",H196="",I196="",J196=""),"Incomplete",IF(OR(H196="Partial",I196="Partial",J196="Partial"),"Partial","OK"))))))</f>
        <v/>
      </c>
    </row>
    <row r="197">
      <c r="A197" s="9" t="n"/>
      <c r="B197" s="9" t="n"/>
      <c r="C197" s="9" t="n"/>
      <c r="D197" s="9" t="n"/>
      <c r="E197" s="41" t="n"/>
      <c r="F197" s="9" t="n"/>
      <c r="G197" s="9" t="n"/>
      <c r="H197" s="9" t="n"/>
      <c r="I197" s="9" t="n"/>
      <c r="J197" s="9" t="n"/>
      <c r="K197" s="9" t="n"/>
      <c r="L197" s="42" t="n"/>
      <c r="M197" s="43" t="str">
        <f>IF(B197="","",IF(G197="No","Gap: no BAA",IF(OR(H197="No",I197="No"),"Gap: encryption",IF(J197="No","Gap: access control",IF(OR(G197="",H197="",I197="",J197=""),"Incomplete",IF(OR(H197="Partial",I197="Partial",J197="Partial"),"Partial","OK"))))))</f>
        <v/>
      </c>
    </row>
    <row r="198">
      <c r="A198" s="44" t="n"/>
      <c r="B198" s="44" t="n"/>
      <c r="C198" s="44" t="n"/>
      <c r="D198" s="44" t="n"/>
      <c r="E198" s="45" t="n"/>
      <c r="F198" s="44" t="n"/>
      <c r="G198" s="44" t="n"/>
      <c r="H198" s="44" t="n"/>
      <c r="I198" s="44" t="n"/>
      <c r="J198" s="44" t="n"/>
      <c r="K198" s="44" t="n"/>
      <c r="L198" s="46" t="n"/>
      <c r="M198" s="43" t="str">
        <f>IF(B198="","",IF(G198="No","Gap: no BAA",IF(OR(H198="No",I198="No"),"Gap: encryption",IF(J198="No","Gap: access control",IF(OR(G198="",H198="",I198="",J198=""),"Incomplete",IF(OR(H198="Partial",I198="Partial",J198="Partial"),"Partial","OK"))))))</f>
        <v/>
      </c>
    </row>
    <row r="199">
      <c r="A199" s="9" t="n"/>
      <c r="B199" s="9" t="n"/>
      <c r="C199" s="9" t="n"/>
      <c r="D199" s="9" t="n"/>
      <c r="E199" s="41" t="n"/>
      <c r="F199" s="9" t="n"/>
      <c r="G199" s="9" t="n"/>
      <c r="H199" s="9" t="n"/>
      <c r="I199" s="9" t="n"/>
      <c r="J199" s="9" t="n"/>
      <c r="K199" s="9" t="n"/>
      <c r="L199" s="42" t="n"/>
      <c r="M199" s="43" t="str">
        <f>IF(B199="","",IF(G199="No","Gap: no BAA",IF(OR(H199="No",I199="No"),"Gap: encryption",IF(J199="No","Gap: access control",IF(OR(G199="",H199="",I199="",J199=""),"Incomplete",IF(OR(H199="Partial",I199="Partial",J199="Partial"),"Partial","OK"))))))</f>
        <v/>
      </c>
    </row>
    <row r="200">
      <c r="A200" s="44" t="n"/>
      <c r="B200" s="44" t="n"/>
      <c r="C200" s="44" t="n"/>
      <c r="D200" s="44" t="n"/>
      <c r="E200" s="45" t="n"/>
      <c r="F200" s="44" t="n"/>
      <c r="G200" s="44" t="n"/>
      <c r="H200" s="44" t="n"/>
      <c r="I200" s="44" t="n"/>
      <c r="J200" s="44" t="n"/>
      <c r="K200" s="44" t="n"/>
      <c r="L200" s="46" t="n"/>
      <c r="M200" s="43" t="str">
        <f>IF(B200="","",IF(G200="No","Gap: no BAA",IF(OR(H200="No",I200="No"),"Gap: encryption",IF(J200="No","Gap: access control",IF(OR(G200="",H200="",I200="",J200=""),"Incomplete",IF(OR(H200="Partial",I200="Partial",J200="Partial"),"Partial","OK"))))))</f>
        <v/>
      </c>
    </row>
    <row r="201">
      <c r="A201" s="9" t="n"/>
      <c r="B201" s="9" t="n"/>
      <c r="C201" s="9" t="n"/>
      <c r="D201" s="9" t="n"/>
      <c r="E201" s="41" t="n"/>
      <c r="F201" s="9" t="n"/>
      <c r="G201" s="9" t="n"/>
      <c r="H201" s="9" t="n"/>
      <c r="I201" s="9" t="n"/>
      <c r="J201" s="9" t="n"/>
      <c r="K201" s="9" t="n"/>
      <c r="L201" s="42" t="n"/>
      <c r="M201" s="43" t="str">
        <f>IF(B201="","",IF(G201="No","Gap: no BAA",IF(OR(H201="No",I201="No"),"Gap: encryption",IF(J201="No","Gap: access control",IF(OR(G201="",H201="",I201="",J201=""),"Incomplete",IF(OR(H201="Partial",I201="Partial",J201="Partial"),"Partial","OK"))))))</f>
        <v/>
      </c>
    </row>
    <row r="202">
      <c r="A202" s="44" t="n"/>
      <c r="B202" s="44" t="n"/>
      <c r="C202" s="44" t="n"/>
      <c r="D202" s="44" t="n"/>
      <c r="E202" s="45" t="n"/>
      <c r="F202" s="44" t="n"/>
      <c r="G202" s="44" t="n"/>
      <c r="H202" s="44" t="n"/>
      <c r="I202" s="44" t="n"/>
      <c r="J202" s="44" t="n"/>
      <c r="K202" s="44" t="n"/>
      <c r="L202" s="46" t="n"/>
      <c r="M202" s="43" t="str">
        <f>IF(B202="","",IF(G202="No","Gap: no BAA",IF(OR(H202="No",I202="No"),"Gap: encryption",IF(J202="No","Gap: access control",IF(OR(G202="",H202="",I202="",J202=""),"Incomplete",IF(OR(H202="Partial",I202="Partial",J202="Partial"),"Partial","OK"))))))</f>
        <v/>
      </c>
    </row>
    <row r="203">
      <c r="A203" s="9" t="n"/>
      <c r="B203" s="9" t="n"/>
      <c r="C203" s="9" t="n"/>
      <c r="D203" s="9" t="n"/>
      <c r="E203" s="41" t="n"/>
      <c r="F203" s="9" t="n"/>
      <c r="G203" s="9" t="n"/>
      <c r="H203" s="9" t="n"/>
      <c r="I203" s="9" t="n"/>
      <c r="J203" s="9" t="n"/>
      <c r="K203" s="9" t="n"/>
      <c r="L203" s="42" t="n"/>
      <c r="M203" s="43" t="str">
        <f>IF(B203="","",IF(G203="No","Gap: no BAA",IF(OR(H203="No",I203="No"),"Gap: encryption",IF(J203="No","Gap: access control",IF(OR(G203="",H203="",I203="",J203=""),"Incomplete",IF(OR(H203="Partial",I203="Partial",J203="Partial"),"Partial","OK"))))))</f>
        <v/>
      </c>
    </row>
    <row r="204">
      <c r="A204" s="44" t="n"/>
      <c r="B204" s="44" t="n"/>
      <c r="C204" s="44" t="n"/>
      <c r="D204" s="44" t="n"/>
      <c r="E204" s="45" t="n"/>
      <c r="F204" s="44" t="n"/>
      <c r="G204" s="44" t="n"/>
      <c r="H204" s="44" t="n"/>
      <c r="I204" s="44" t="n"/>
      <c r="J204" s="44" t="n"/>
      <c r="K204" s="44" t="n"/>
      <c r="L204" s="46" t="n"/>
      <c r="M204" s="43" t="str">
        <f>IF(B204="","",IF(G204="No","Gap: no BAA",IF(OR(H204="No",I204="No"),"Gap: encryption",IF(J204="No","Gap: access control",IF(OR(G204="",H204="",I204="",J204=""),"Incomplete",IF(OR(H204="Partial",I204="Partial",J204="Partial"),"Partial","OK"))))))</f>
        <v/>
      </c>
    </row>
    <row r="205">
      <c r="A205" s="9" t="n"/>
      <c r="B205" s="9" t="n"/>
      <c r="C205" s="9" t="n"/>
      <c r="D205" s="9" t="n"/>
      <c r="E205" s="41" t="n"/>
      <c r="F205" s="9" t="n"/>
      <c r="G205" s="9" t="n"/>
      <c r="H205" s="9" t="n"/>
      <c r="I205" s="9" t="n"/>
      <c r="J205" s="9" t="n"/>
      <c r="K205" s="9" t="n"/>
      <c r="L205" s="42" t="n"/>
      <c r="M205" s="43" t="str">
        <f>IF(B205="","",IF(G205="No","Gap: no BAA",IF(OR(H205="No",I205="No"),"Gap: encryption",IF(J205="No","Gap: access control",IF(OR(G205="",H205="",I205="",J205=""),"Incomplete",IF(OR(H205="Partial",I205="Partial",J205="Partial"),"Partial","OK"))))))</f>
        <v/>
      </c>
    </row>
    <row r="206">
      <c r="A206" s="44" t="n"/>
      <c r="B206" s="44" t="n"/>
      <c r="C206" s="44" t="n"/>
      <c r="D206" s="44" t="n"/>
      <c r="E206" s="45" t="n"/>
      <c r="F206" s="44" t="n"/>
      <c r="G206" s="44" t="n"/>
      <c r="H206" s="44" t="n"/>
      <c r="I206" s="44" t="n"/>
      <c r="J206" s="44" t="n"/>
      <c r="K206" s="44" t="n"/>
      <c r="L206" s="46" t="n"/>
      <c r="M206" s="43" t="str">
        <f>IF(B206="","",IF(G206="No","Gap: no BAA",IF(OR(H206="No",I206="No"),"Gap: encryption",IF(J206="No","Gap: access control",IF(OR(G206="",H206="",I206="",J206=""),"Incomplete",IF(OR(H206="Partial",I206="Partial",J206="Partial"),"Partial","OK"))))))</f>
        <v/>
      </c>
    </row>
    <row r="207">
      <c r="A207" s="9" t="n"/>
      <c r="B207" s="9" t="n"/>
      <c r="C207" s="9" t="n"/>
      <c r="D207" s="9" t="n"/>
      <c r="E207" s="41" t="n"/>
      <c r="F207" s="9" t="n"/>
      <c r="G207" s="9" t="n"/>
      <c r="H207" s="9" t="n"/>
      <c r="I207" s="9" t="n"/>
      <c r="J207" s="9" t="n"/>
      <c r="K207" s="9" t="n"/>
      <c r="L207" s="42" t="n"/>
      <c r="M207" s="43" t="str">
        <f>IF(B207="","",IF(G207="No","Gap: no BAA",IF(OR(H207="No",I207="No"),"Gap: encryption",IF(J207="No","Gap: access control",IF(OR(G207="",H207="",I207="",J207=""),"Incomplete",IF(OR(H207="Partial",I207="Partial",J207="Partial"),"Partial","OK"))))))</f>
        <v/>
      </c>
    </row>
    <row r="208">
      <c r="A208" s="44" t="n"/>
      <c r="B208" s="44" t="n"/>
      <c r="C208" s="44" t="n"/>
      <c r="D208" s="44" t="n"/>
      <c r="E208" s="45" t="n"/>
      <c r="F208" s="44" t="n"/>
      <c r="G208" s="44" t="n"/>
      <c r="H208" s="44" t="n"/>
      <c r="I208" s="44" t="n"/>
      <c r="J208" s="44" t="n"/>
      <c r="K208" s="44" t="n"/>
      <c r="L208" s="46" t="n"/>
      <c r="M208" s="43" t="str">
        <f>IF(B208="","",IF(G208="No","Gap: no BAA",IF(OR(H208="No",I208="No"),"Gap: encryption",IF(J208="No","Gap: access control",IF(OR(G208="",H208="",I208="",J208=""),"Incomplete",IF(OR(H208="Partial",I208="Partial",J208="Partial"),"Partial","OK"))))))</f>
        <v/>
      </c>
    </row>
    <row r="209">
      <c r="A209" s="9" t="n"/>
      <c r="B209" s="9" t="n"/>
      <c r="C209" s="9" t="n"/>
      <c r="D209" s="9" t="n"/>
      <c r="E209" s="41" t="n"/>
      <c r="F209" s="9" t="n"/>
      <c r="G209" s="9" t="n"/>
      <c r="H209" s="9" t="n"/>
      <c r="I209" s="9" t="n"/>
      <c r="J209" s="9" t="n"/>
      <c r="K209" s="9" t="n"/>
      <c r="L209" s="42" t="n"/>
      <c r="M209" s="43" t="str">
        <f>IF(B209="","",IF(G209="No","Gap: no BAA",IF(OR(H209="No",I209="No"),"Gap: encryption",IF(J209="No","Gap: access control",IF(OR(G209="",H209="",I209="",J209=""),"Incomplete",IF(OR(H209="Partial",I209="Partial",J209="Partial"),"Partial","OK"))))))</f>
        <v/>
      </c>
    </row>
    <row r="210">
      <c r="A210" s="44" t="n"/>
      <c r="B210" s="44" t="n"/>
      <c r="C210" s="44" t="n"/>
      <c r="D210" s="44" t="n"/>
      <c r="E210" s="45" t="n"/>
      <c r="F210" s="44" t="n"/>
      <c r="G210" s="44" t="n"/>
      <c r="H210" s="44" t="n"/>
      <c r="I210" s="44" t="n"/>
      <c r="J210" s="44" t="n"/>
      <c r="K210" s="44" t="n"/>
      <c r="L210" s="46" t="n"/>
      <c r="M210" s="43" t="str">
        <f>IF(B210="","",IF(G210="No","Gap: no BAA",IF(OR(H210="No",I210="No"),"Gap: encryption",IF(J210="No","Gap: access control",IF(OR(G210="",H210="",I210="",J210=""),"Incomplete",IF(OR(H210="Partial",I210="Partial",J210="Partial"),"Partial","OK"))))))</f>
        <v/>
      </c>
    </row>
    <row r="211">
      <c r="A211" s="9" t="n"/>
      <c r="B211" s="9" t="n"/>
      <c r="C211" s="9" t="n"/>
      <c r="D211" s="9" t="n"/>
      <c r="E211" s="41" t="n"/>
      <c r="F211" s="9" t="n"/>
      <c r="G211" s="9" t="n"/>
      <c r="H211" s="9" t="n"/>
      <c r="I211" s="9" t="n"/>
      <c r="J211" s="9" t="n"/>
      <c r="K211" s="9" t="n"/>
      <c r="L211" s="42" t="n"/>
      <c r="M211" s="43" t="str">
        <f>IF(B211="","",IF(G211="No","Gap: no BAA",IF(OR(H211="No",I211="No"),"Gap: encryption",IF(J211="No","Gap: access control",IF(OR(G211="",H211="",I211="",J211=""),"Incomplete",IF(OR(H211="Partial",I211="Partial",J211="Partial"),"Partial","OK"))))))</f>
        <v/>
      </c>
    </row>
    <row r="212">
      <c r="A212" s="44" t="n"/>
      <c r="B212" s="44" t="n"/>
      <c r="C212" s="44" t="n"/>
      <c r="D212" s="44" t="n"/>
      <c r="E212" s="45" t="n"/>
      <c r="F212" s="44" t="n"/>
      <c r="G212" s="44" t="n"/>
      <c r="H212" s="44" t="n"/>
      <c r="I212" s="44" t="n"/>
      <c r="J212" s="44" t="n"/>
      <c r="K212" s="44" t="n"/>
      <c r="L212" s="46" t="n"/>
      <c r="M212" s="43" t="str">
        <f>IF(B212="","",IF(G212="No","Gap: no BAA",IF(OR(H212="No",I212="No"),"Gap: encryption",IF(J212="No","Gap: access control",IF(OR(G212="",H212="",I212="",J212=""),"Incomplete",IF(OR(H212="Partial",I212="Partial",J212="Partial"),"Partial","OK"))))))</f>
        <v/>
      </c>
    </row>
    <row r="213">
      <c r="A213" s="9" t="n"/>
      <c r="B213" s="9" t="n"/>
      <c r="C213" s="9" t="n"/>
      <c r="D213" s="9" t="n"/>
      <c r="E213" s="41" t="n"/>
      <c r="F213" s="9" t="n"/>
      <c r="G213" s="9" t="n"/>
      <c r="H213" s="9" t="n"/>
      <c r="I213" s="9" t="n"/>
      <c r="J213" s="9" t="n"/>
      <c r="K213" s="9" t="n"/>
      <c r="L213" s="42" t="n"/>
      <c r="M213" s="43" t="str">
        <f>IF(B213="","",IF(G213="No","Gap: no BAA",IF(OR(H213="No",I213="No"),"Gap: encryption",IF(J213="No","Gap: access control",IF(OR(G213="",H213="",I213="",J213=""),"Incomplete",IF(OR(H213="Partial",I213="Partial",J213="Partial"),"Partial","OK"))))))</f>
        <v/>
      </c>
    </row>
    <row r="214">
      <c r="A214" s="44" t="n"/>
      <c r="B214" s="44" t="n"/>
      <c r="C214" s="44" t="n"/>
      <c r="D214" s="44" t="n"/>
      <c r="E214" s="45" t="n"/>
      <c r="F214" s="44" t="n"/>
      <c r="G214" s="44" t="n"/>
      <c r="H214" s="44" t="n"/>
      <c r="I214" s="44" t="n"/>
      <c r="J214" s="44" t="n"/>
      <c r="K214" s="44" t="n"/>
      <c r="L214" s="46" t="n"/>
      <c r="M214" s="43" t="str">
        <f>IF(B214="","",IF(G214="No","Gap: no BAA",IF(OR(H214="No",I214="No"),"Gap: encryption",IF(J214="No","Gap: access control",IF(OR(G214="",H214="",I214="",J214=""),"Incomplete",IF(OR(H214="Partial",I214="Partial",J214="Partial"),"Partial","OK"))))))</f>
        <v/>
      </c>
    </row>
    <row r="215">
      <c r="A215" s="9" t="n"/>
      <c r="B215" s="9" t="n"/>
      <c r="C215" s="9" t="n"/>
      <c r="D215" s="9" t="n"/>
      <c r="E215" s="41" t="n"/>
      <c r="F215" s="9" t="n"/>
      <c r="G215" s="9" t="n"/>
      <c r="H215" s="9" t="n"/>
      <c r="I215" s="9" t="n"/>
      <c r="J215" s="9" t="n"/>
      <c r="K215" s="9" t="n"/>
      <c r="L215" s="42" t="n"/>
      <c r="M215" s="43" t="str">
        <f>IF(B215="","",IF(G215="No","Gap: no BAA",IF(OR(H215="No",I215="No"),"Gap: encryption",IF(J215="No","Gap: access control",IF(OR(G215="",H215="",I215="",J215=""),"Incomplete",IF(OR(H215="Partial",I215="Partial",J215="Partial"),"Partial","OK"))))))</f>
        <v/>
      </c>
    </row>
    <row r="216">
      <c r="A216" s="44" t="n"/>
      <c r="B216" s="44" t="n"/>
      <c r="C216" s="44" t="n"/>
      <c r="D216" s="44" t="n"/>
      <c r="E216" s="45" t="n"/>
      <c r="F216" s="44" t="n"/>
      <c r="G216" s="44" t="n"/>
      <c r="H216" s="44" t="n"/>
      <c r="I216" s="44" t="n"/>
      <c r="J216" s="44" t="n"/>
      <c r="K216" s="44" t="n"/>
      <c r="L216" s="46" t="n"/>
      <c r="M216" s="43" t="str">
        <f>IF(B216="","",IF(G216="No","Gap: no BAA",IF(OR(H216="No",I216="No"),"Gap: encryption",IF(J216="No","Gap: access control",IF(OR(G216="",H216="",I216="",J216=""),"Incomplete",IF(OR(H216="Partial",I216="Partial",J216="Partial"),"Partial","OK"))))))</f>
        <v/>
      </c>
    </row>
    <row r="217">
      <c r="A217" s="9" t="n"/>
      <c r="B217" s="9" t="n"/>
      <c r="C217" s="9" t="n"/>
      <c r="D217" s="9" t="n"/>
      <c r="E217" s="41" t="n"/>
      <c r="F217" s="9" t="n"/>
      <c r="G217" s="9" t="n"/>
      <c r="H217" s="9" t="n"/>
      <c r="I217" s="9" t="n"/>
      <c r="J217" s="9" t="n"/>
      <c r="K217" s="9" t="n"/>
      <c r="L217" s="42" t="n"/>
      <c r="M217" s="43" t="str">
        <f>IF(B217="","",IF(G217="No","Gap: no BAA",IF(OR(H217="No",I217="No"),"Gap: encryption",IF(J217="No","Gap: access control",IF(OR(G217="",H217="",I217="",J217=""),"Incomplete",IF(OR(H217="Partial",I217="Partial",J217="Partial"),"Partial","OK"))))))</f>
        <v/>
      </c>
    </row>
    <row r="218">
      <c r="A218" s="44" t="n"/>
      <c r="B218" s="44" t="n"/>
      <c r="C218" s="44" t="n"/>
      <c r="D218" s="44" t="n"/>
      <c r="E218" s="45" t="n"/>
      <c r="F218" s="44" t="n"/>
      <c r="G218" s="44" t="n"/>
      <c r="H218" s="44" t="n"/>
      <c r="I218" s="44" t="n"/>
      <c r="J218" s="44" t="n"/>
      <c r="K218" s="44" t="n"/>
      <c r="L218" s="46" t="n"/>
      <c r="M218" s="43" t="str">
        <f>IF(B218="","",IF(G218="No","Gap: no BAA",IF(OR(H218="No",I218="No"),"Gap: encryption",IF(J218="No","Gap: access control",IF(OR(G218="",H218="",I218="",J218=""),"Incomplete",IF(OR(H218="Partial",I218="Partial",J218="Partial"),"Partial","OK"))))))</f>
        <v/>
      </c>
    </row>
    <row r="219">
      <c r="A219" s="9" t="n"/>
      <c r="B219" s="9" t="n"/>
      <c r="C219" s="9" t="n"/>
      <c r="D219" s="9" t="n"/>
      <c r="E219" s="41" t="n"/>
      <c r="F219" s="9" t="n"/>
      <c r="G219" s="9" t="n"/>
      <c r="H219" s="9" t="n"/>
      <c r="I219" s="9" t="n"/>
      <c r="J219" s="9" t="n"/>
      <c r="K219" s="9" t="n"/>
      <c r="L219" s="42" t="n"/>
      <c r="M219" s="43" t="str">
        <f>IF(B219="","",IF(G219="No","Gap: no BAA",IF(OR(H219="No",I219="No"),"Gap: encryption",IF(J219="No","Gap: access control",IF(OR(G219="",H219="",I219="",J219=""),"Incomplete",IF(OR(H219="Partial",I219="Partial",J219="Partial"),"Partial","OK"))))))</f>
        <v/>
      </c>
    </row>
    <row r="220">
      <c r="A220" s="44" t="n"/>
      <c r="B220" s="44" t="n"/>
      <c r="C220" s="44" t="n"/>
      <c r="D220" s="44" t="n"/>
      <c r="E220" s="45" t="n"/>
      <c r="F220" s="44" t="n"/>
      <c r="G220" s="44" t="n"/>
      <c r="H220" s="44" t="n"/>
      <c r="I220" s="44" t="n"/>
      <c r="J220" s="44" t="n"/>
      <c r="K220" s="44" t="n"/>
      <c r="L220" s="46" t="n"/>
      <c r="M220" s="43" t="str">
        <f>IF(B220="","",IF(G220="No","Gap: no BAA",IF(OR(H220="No",I220="No"),"Gap: encryption",IF(J220="No","Gap: access control",IF(OR(G220="",H220="",I220="",J220=""),"Incomplete",IF(OR(H220="Partial",I220="Partial",J220="Partial"),"Partial","OK"))))))</f>
        <v/>
      </c>
    </row>
    <row r="221">
      <c r="A221" s="9" t="n"/>
      <c r="B221" s="9" t="n"/>
      <c r="C221" s="9" t="n"/>
      <c r="D221" s="9" t="n"/>
      <c r="E221" s="41" t="n"/>
      <c r="F221" s="9" t="n"/>
      <c r="G221" s="9" t="n"/>
      <c r="H221" s="9" t="n"/>
      <c r="I221" s="9" t="n"/>
      <c r="J221" s="9" t="n"/>
      <c r="K221" s="9" t="n"/>
      <c r="L221" s="42" t="n"/>
      <c r="M221" s="43" t="str">
        <f>IF(B221="","",IF(G221="No","Gap: no BAA",IF(OR(H221="No",I221="No"),"Gap: encryption",IF(J221="No","Gap: access control",IF(OR(G221="",H221="",I221="",J221=""),"Incomplete",IF(OR(H221="Partial",I221="Partial",J221="Partial"),"Partial","OK"))))))</f>
        <v/>
      </c>
    </row>
    <row r="222">
      <c r="A222" s="44" t="n"/>
      <c r="B222" s="44" t="n"/>
      <c r="C222" s="44" t="n"/>
      <c r="D222" s="44" t="n"/>
      <c r="E222" s="45" t="n"/>
      <c r="F222" s="44" t="n"/>
      <c r="G222" s="44" t="n"/>
      <c r="H222" s="44" t="n"/>
      <c r="I222" s="44" t="n"/>
      <c r="J222" s="44" t="n"/>
      <c r="K222" s="44" t="n"/>
      <c r="L222" s="46" t="n"/>
      <c r="M222" s="43" t="str">
        <f>IF(B222="","",IF(G222="No","Gap: no BAA",IF(OR(H222="No",I222="No"),"Gap: encryption",IF(J222="No","Gap: access control",IF(OR(G222="",H222="",I222="",J222=""),"Incomplete",IF(OR(H222="Partial",I222="Partial",J222="Partial"),"Partial","OK"))))))</f>
        <v/>
      </c>
    </row>
    <row r="223">
      <c r="A223" s="9" t="n"/>
      <c r="B223" s="9" t="n"/>
      <c r="C223" s="9" t="n"/>
      <c r="D223" s="9" t="n"/>
      <c r="E223" s="41" t="n"/>
      <c r="F223" s="9" t="n"/>
      <c r="G223" s="9" t="n"/>
      <c r="H223" s="9" t="n"/>
      <c r="I223" s="9" t="n"/>
      <c r="J223" s="9" t="n"/>
      <c r="K223" s="9" t="n"/>
      <c r="L223" s="42" t="n"/>
      <c r="M223" s="43" t="str">
        <f>IF(B223="","",IF(G223="No","Gap: no BAA",IF(OR(H223="No",I223="No"),"Gap: encryption",IF(J223="No","Gap: access control",IF(OR(G223="",H223="",I223="",J223=""),"Incomplete",IF(OR(H223="Partial",I223="Partial",J223="Partial"),"Partial","OK"))))))</f>
        <v/>
      </c>
    </row>
    <row r="224">
      <c r="A224" s="44" t="n"/>
      <c r="B224" s="44" t="n"/>
      <c r="C224" s="44" t="n"/>
      <c r="D224" s="44" t="n"/>
      <c r="E224" s="45" t="n"/>
      <c r="F224" s="44" t="n"/>
      <c r="G224" s="44" t="n"/>
      <c r="H224" s="44" t="n"/>
      <c r="I224" s="44" t="n"/>
      <c r="J224" s="44" t="n"/>
      <c r="K224" s="44" t="n"/>
      <c r="L224" s="46" t="n"/>
      <c r="M224" s="43" t="str">
        <f>IF(B224="","",IF(G224="No","Gap: no BAA",IF(OR(H224="No",I224="No"),"Gap: encryption",IF(J224="No","Gap: access control",IF(OR(G224="",H224="",I224="",J224=""),"Incomplete",IF(OR(H224="Partial",I224="Partial",J224="Partial"),"Partial","OK"))))))</f>
        <v/>
      </c>
    </row>
    <row r="225">
      <c r="A225" s="9" t="n"/>
      <c r="B225" s="9" t="n"/>
      <c r="C225" s="9" t="n"/>
      <c r="D225" s="9" t="n"/>
      <c r="E225" s="41" t="n"/>
      <c r="F225" s="9" t="n"/>
      <c r="G225" s="9" t="n"/>
      <c r="H225" s="9" t="n"/>
      <c r="I225" s="9" t="n"/>
      <c r="J225" s="9" t="n"/>
      <c r="K225" s="9" t="n"/>
      <c r="L225" s="42" t="n"/>
      <c r="M225" s="43" t="str">
        <f>IF(B225="","",IF(G225="No","Gap: no BAA",IF(OR(H225="No",I225="No"),"Gap: encryption",IF(J225="No","Gap: access control",IF(OR(G225="",H225="",I225="",J225=""),"Incomplete",IF(OR(H225="Partial",I225="Partial",J225="Partial"),"Partial","OK"))))))</f>
        <v/>
      </c>
    </row>
    <row r="226">
      <c r="A226" s="44" t="n"/>
      <c r="B226" s="44" t="n"/>
      <c r="C226" s="44" t="n"/>
      <c r="D226" s="44" t="n"/>
      <c r="E226" s="45" t="n"/>
      <c r="F226" s="44" t="n"/>
      <c r="G226" s="44" t="n"/>
      <c r="H226" s="44" t="n"/>
      <c r="I226" s="44" t="n"/>
      <c r="J226" s="44" t="n"/>
      <c r="K226" s="44" t="n"/>
      <c r="L226" s="46" t="n"/>
      <c r="M226" s="43" t="str">
        <f>IF(B226="","",IF(G226="No","Gap: no BAA",IF(OR(H226="No",I226="No"),"Gap: encryption",IF(J226="No","Gap: access control",IF(OR(G226="",H226="",I226="",J226=""),"Incomplete",IF(OR(H226="Partial",I226="Partial",J226="Partial"),"Partial","OK"))))))</f>
        <v/>
      </c>
    </row>
    <row r="227">
      <c r="A227" s="9" t="n"/>
      <c r="B227" s="9" t="n"/>
      <c r="C227" s="9" t="n"/>
      <c r="D227" s="9" t="n"/>
      <c r="E227" s="41" t="n"/>
      <c r="F227" s="9" t="n"/>
      <c r="G227" s="9" t="n"/>
      <c r="H227" s="9" t="n"/>
      <c r="I227" s="9" t="n"/>
      <c r="J227" s="9" t="n"/>
      <c r="K227" s="9" t="n"/>
      <c r="L227" s="42" t="n"/>
      <c r="M227" s="43" t="str">
        <f>IF(B227="","",IF(G227="No","Gap: no BAA",IF(OR(H227="No",I227="No"),"Gap: encryption",IF(J227="No","Gap: access control",IF(OR(G227="",H227="",I227="",J227=""),"Incomplete",IF(OR(H227="Partial",I227="Partial",J227="Partial"),"Partial","OK"))))))</f>
        <v/>
      </c>
    </row>
    <row r="228">
      <c r="A228" s="44" t="n"/>
      <c r="B228" s="44" t="n"/>
      <c r="C228" s="44" t="n"/>
      <c r="D228" s="44" t="n"/>
      <c r="E228" s="45" t="n"/>
      <c r="F228" s="44" t="n"/>
      <c r="G228" s="44" t="n"/>
      <c r="H228" s="44" t="n"/>
      <c r="I228" s="44" t="n"/>
      <c r="J228" s="44" t="n"/>
      <c r="K228" s="44" t="n"/>
      <c r="L228" s="46" t="n"/>
      <c r="M228" s="43" t="str">
        <f>IF(B228="","",IF(G228="No","Gap: no BAA",IF(OR(H228="No",I228="No"),"Gap: encryption",IF(J228="No","Gap: access control",IF(OR(G228="",H228="",I228="",J228=""),"Incomplete",IF(OR(H228="Partial",I228="Partial",J228="Partial"),"Partial","OK"))))))</f>
        <v/>
      </c>
    </row>
    <row r="229">
      <c r="A229" s="9" t="n"/>
      <c r="B229" s="9" t="n"/>
      <c r="C229" s="9" t="n"/>
      <c r="D229" s="9" t="n"/>
      <c r="E229" s="41" t="n"/>
      <c r="F229" s="9" t="n"/>
      <c r="G229" s="9" t="n"/>
      <c r="H229" s="9" t="n"/>
      <c r="I229" s="9" t="n"/>
      <c r="J229" s="9" t="n"/>
      <c r="K229" s="9" t="n"/>
      <c r="L229" s="42" t="n"/>
      <c r="M229" s="43" t="str">
        <f>IF(B229="","",IF(G229="No","Gap: no BAA",IF(OR(H229="No",I229="No"),"Gap: encryption",IF(J229="No","Gap: access control",IF(OR(G229="",H229="",I229="",J229=""),"Incomplete",IF(OR(H229="Partial",I229="Partial",J229="Partial"),"Partial","OK"))))))</f>
        <v/>
      </c>
    </row>
    <row r="230">
      <c r="A230" s="44" t="n"/>
      <c r="B230" s="44" t="n"/>
      <c r="C230" s="44" t="n"/>
      <c r="D230" s="44" t="n"/>
      <c r="E230" s="45" t="n"/>
      <c r="F230" s="44" t="n"/>
      <c r="G230" s="44" t="n"/>
      <c r="H230" s="44" t="n"/>
      <c r="I230" s="44" t="n"/>
      <c r="J230" s="44" t="n"/>
      <c r="K230" s="44" t="n"/>
      <c r="L230" s="46" t="n"/>
      <c r="M230" s="43" t="str">
        <f>IF(B230="","",IF(G230="No","Gap: no BAA",IF(OR(H230="No",I230="No"),"Gap: encryption",IF(J230="No","Gap: access control",IF(OR(G230="",H230="",I230="",J230=""),"Incomplete",IF(OR(H230="Partial",I230="Partial",J230="Partial"),"Partial","OK"))))))</f>
        <v/>
      </c>
    </row>
    <row r="231">
      <c r="A231" s="9" t="n"/>
      <c r="B231" s="9" t="n"/>
      <c r="C231" s="9" t="n"/>
      <c r="D231" s="9" t="n"/>
      <c r="E231" s="41" t="n"/>
      <c r="F231" s="9" t="n"/>
      <c r="G231" s="9" t="n"/>
      <c r="H231" s="9" t="n"/>
      <c r="I231" s="9" t="n"/>
      <c r="J231" s="9" t="n"/>
      <c r="K231" s="9" t="n"/>
      <c r="L231" s="42" t="n"/>
      <c r="M231" s="43" t="str">
        <f>IF(B231="","",IF(G231="No","Gap: no BAA",IF(OR(H231="No",I231="No"),"Gap: encryption",IF(J231="No","Gap: access control",IF(OR(G231="",H231="",I231="",J231=""),"Incomplete",IF(OR(H231="Partial",I231="Partial",J231="Partial"),"Partial","OK"))))))</f>
        <v/>
      </c>
    </row>
    <row r="232">
      <c r="A232" s="44" t="n"/>
      <c r="B232" s="44" t="n"/>
      <c r="C232" s="44" t="n"/>
      <c r="D232" s="44" t="n"/>
      <c r="E232" s="45" t="n"/>
      <c r="F232" s="44" t="n"/>
      <c r="G232" s="44" t="n"/>
      <c r="H232" s="44" t="n"/>
      <c r="I232" s="44" t="n"/>
      <c r="J232" s="44" t="n"/>
      <c r="K232" s="44" t="n"/>
      <c r="L232" s="46" t="n"/>
      <c r="M232" s="43" t="str">
        <f>IF(B232="","",IF(G232="No","Gap: no BAA",IF(OR(H232="No",I232="No"),"Gap: encryption",IF(J232="No","Gap: access control",IF(OR(G232="",H232="",I232="",J232=""),"Incomplete",IF(OR(H232="Partial",I232="Partial",J232="Partial"),"Partial","OK"))))))</f>
        <v/>
      </c>
    </row>
    <row r="233">
      <c r="A233" s="9" t="n"/>
      <c r="B233" s="9" t="n"/>
      <c r="C233" s="9" t="n"/>
      <c r="D233" s="9" t="n"/>
      <c r="E233" s="41" t="n"/>
      <c r="F233" s="9" t="n"/>
      <c r="G233" s="9" t="n"/>
      <c r="H233" s="9" t="n"/>
      <c r="I233" s="9" t="n"/>
      <c r="J233" s="9" t="n"/>
      <c r="K233" s="9" t="n"/>
      <c r="L233" s="42" t="n"/>
      <c r="M233" s="43" t="str">
        <f>IF(B233="","",IF(G233="No","Gap: no BAA",IF(OR(H233="No",I233="No"),"Gap: encryption",IF(J233="No","Gap: access control",IF(OR(G233="",H233="",I233="",J233=""),"Incomplete",IF(OR(H233="Partial",I233="Partial",J233="Partial"),"Partial","OK"))))))</f>
        <v/>
      </c>
    </row>
    <row r="234">
      <c r="A234" s="44" t="n"/>
      <c r="B234" s="44" t="n"/>
      <c r="C234" s="44" t="n"/>
      <c r="D234" s="44" t="n"/>
      <c r="E234" s="45" t="n"/>
      <c r="F234" s="44" t="n"/>
      <c r="G234" s="44" t="n"/>
      <c r="H234" s="44" t="n"/>
      <c r="I234" s="44" t="n"/>
      <c r="J234" s="44" t="n"/>
      <c r="K234" s="44" t="n"/>
      <c r="L234" s="46" t="n"/>
      <c r="M234" s="43" t="str">
        <f>IF(B234="","",IF(G234="No","Gap: no BAA",IF(OR(H234="No",I234="No"),"Gap: encryption",IF(J234="No","Gap: access control",IF(OR(G234="",H234="",I234="",J234=""),"Incomplete",IF(OR(H234="Partial",I234="Partial",J234="Partial"),"Partial","OK"))))))</f>
        <v/>
      </c>
    </row>
    <row r="235">
      <c r="A235" s="9" t="n"/>
      <c r="B235" s="9" t="n"/>
      <c r="C235" s="9" t="n"/>
      <c r="D235" s="9" t="n"/>
      <c r="E235" s="41" t="n"/>
      <c r="F235" s="9" t="n"/>
      <c r="G235" s="9" t="n"/>
      <c r="H235" s="9" t="n"/>
      <c r="I235" s="9" t="n"/>
      <c r="J235" s="9" t="n"/>
      <c r="K235" s="9" t="n"/>
      <c r="L235" s="42" t="n"/>
      <c r="M235" s="43" t="str">
        <f>IF(B235="","",IF(G235="No","Gap: no BAA",IF(OR(H235="No",I235="No"),"Gap: encryption",IF(J235="No","Gap: access control",IF(OR(G235="",H235="",I235="",J235=""),"Incomplete",IF(OR(H235="Partial",I235="Partial",J235="Partial"),"Partial","OK"))))))</f>
        <v/>
      </c>
    </row>
    <row r="236">
      <c r="A236" s="44" t="n"/>
      <c r="B236" s="44" t="n"/>
      <c r="C236" s="44" t="n"/>
      <c r="D236" s="44" t="n"/>
      <c r="E236" s="45" t="n"/>
      <c r="F236" s="44" t="n"/>
      <c r="G236" s="44" t="n"/>
      <c r="H236" s="44" t="n"/>
      <c r="I236" s="44" t="n"/>
      <c r="J236" s="44" t="n"/>
      <c r="K236" s="44" t="n"/>
      <c r="L236" s="46" t="n"/>
      <c r="M236" s="43" t="str">
        <f>IF(B236="","",IF(G236="No","Gap: no BAA",IF(OR(H236="No",I236="No"),"Gap: encryption",IF(J236="No","Gap: access control",IF(OR(G236="",H236="",I236="",J236=""),"Incomplete",IF(OR(H236="Partial",I236="Partial",J236="Partial"),"Partial","OK"))))))</f>
        <v/>
      </c>
    </row>
    <row r="237">
      <c r="A237" s="9" t="n"/>
      <c r="B237" s="9" t="n"/>
      <c r="C237" s="9" t="n"/>
      <c r="D237" s="9" t="n"/>
      <c r="E237" s="41" t="n"/>
      <c r="F237" s="9" t="n"/>
      <c r="G237" s="9" t="n"/>
      <c r="H237" s="9" t="n"/>
      <c r="I237" s="9" t="n"/>
      <c r="J237" s="9" t="n"/>
      <c r="K237" s="9" t="n"/>
      <c r="L237" s="42" t="n"/>
      <c r="M237" s="43" t="str">
        <f>IF(B237="","",IF(G237="No","Gap: no BAA",IF(OR(H237="No",I237="No"),"Gap: encryption",IF(J237="No","Gap: access control",IF(OR(G237="",H237="",I237="",J237=""),"Incomplete",IF(OR(H237="Partial",I237="Partial",J237="Partial"),"Partial","OK"))))))</f>
        <v/>
      </c>
    </row>
    <row r="238">
      <c r="A238" s="44" t="n"/>
      <c r="B238" s="44" t="n"/>
      <c r="C238" s="44" t="n"/>
      <c r="D238" s="44" t="n"/>
      <c r="E238" s="45" t="n"/>
      <c r="F238" s="44" t="n"/>
      <c r="G238" s="44" t="n"/>
      <c r="H238" s="44" t="n"/>
      <c r="I238" s="44" t="n"/>
      <c r="J238" s="44" t="n"/>
      <c r="K238" s="44" t="n"/>
      <c r="L238" s="46" t="n"/>
      <c r="M238" s="43" t="str">
        <f>IF(B238="","",IF(G238="No","Gap: no BAA",IF(OR(H238="No",I238="No"),"Gap: encryption",IF(J238="No","Gap: access control",IF(OR(G238="",H238="",I238="",J238=""),"Incomplete",IF(OR(H238="Partial",I238="Partial",J238="Partial"),"Partial","OK"))))))</f>
        <v/>
      </c>
    </row>
    <row r="239">
      <c r="A239" s="9" t="n"/>
      <c r="B239" s="9" t="n"/>
      <c r="C239" s="9" t="n"/>
      <c r="D239" s="9" t="n"/>
      <c r="E239" s="41" t="n"/>
      <c r="F239" s="9" t="n"/>
      <c r="G239" s="9" t="n"/>
      <c r="H239" s="9" t="n"/>
      <c r="I239" s="9" t="n"/>
      <c r="J239" s="9" t="n"/>
      <c r="K239" s="9" t="n"/>
      <c r="L239" s="42" t="n"/>
      <c r="M239" s="43" t="str">
        <f>IF(B239="","",IF(G239="No","Gap: no BAA",IF(OR(H239="No",I239="No"),"Gap: encryption",IF(J239="No","Gap: access control",IF(OR(G239="",H239="",I239="",J239=""),"Incomplete",IF(OR(H239="Partial",I239="Partial",J239="Partial"),"Partial","OK"))))))</f>
        <v/>
      </c>
    </row>
    <row r="240">
      <c r="A240" s="44" t="n"/>
      <c r="B240" s="44" t="n"/>
      <c r="C240" s="44" t="n"/>
      <c r="D240" s="44" t="n"/>
      <c r="E240" s="45" t="n"/>
      <c r="F240" s="44" t="n"/>
      <c r="G240" s="44" t="n"/>
      <c r="H240" s="44" t="n"/>
      <c r="I240" s="44" t="n"/>
      <c r="J240" s="44" t="n"/>
      <c r="K240" s="44" t="n"/>
      <c r="L240" s="46" t="n"/>
      <c r="M240" s="43" t="str">
        <f>IF(B240="","",IF(G240="No","Gap: no BAA",IF(OR(H240="No",I240="No"),"Gap: encryption",IF(J240="No","Gap: access control",IF(OR(G240="",H240="",I240="",J240=""),"Incomplete",IF(OR(H240="Partial",I240="Partial",J240="Partial"),"Partial","OK"))))))</f>
        <v/>
      </c>
    </row>
    <row r="241">
      <c r="A241" s="9" t="n"/>
      <c r="B241" s="9" t="n"/>
      <c r="C241" s="9" t="n"/>
      <c r="D241" s="9" t="n"/>
      <c r="E241" s="41" t="n"/>
      <c r="F241" s="9" t="n"/>
      <c r="G241" s="9" t="n"/>
      <c r="H241" s="9" t="n"/>
      <c r="I241" s="9" t="n"/>
      <c r="J241" s="9" t="n"/>
      <c r="K241" s="9" t="n"/>
      <c r="L241" s="42" t="n"/>
      <c r="M241" s="43" t="str">
        <f>IF(B241="","",IF(G241="No","Gap: no BAA",IF(OR(H241="No",I241="No"),"Gap: encryption",IF(J241="No","Gap: access control",IF(OR(G241="",H241="",I241="",J241=""),"Incomplete",IF(OR(H241="Partial",I241="Partial",J241="Partial"),"Partial","OK"))))))</f>
        <v/>
      </c>
    </row>
    <row r="242">
      <c r="A242" s="44" t="n"/>
      <c r="B242" s="44" t="n"/>
      <c r="C242" s="44" t="n"/>
      <c r="D242" s="44" t="n"/>
      <c r="E242" s="45" t="n"/>
      <c r="F242" s="44" t="n"/>
      <c r="G242" s="44" t="n"/>
      <c r="H242" s="44" t="n"/>
      <c r="I242" s="44" t="n"/>
      <c r="J242" s="44" t="n"/>
      <c r="K242" s="44" t="n"/>
      <c r="L242" s="46" t="n"/>
      <c r="M242" s="43" t="str">
        <f>IF(B242="","",IF(G242="No","Gap: no BAA",IF(OR(H242="No",I242="No"),"Gap: encryption",IF(J242="No","Gap: access control",IF(OR(G242="",H242="",I242="",J242=""),"Incomplete",IF(OR(H242="Partial",I242="Partial",J242="Partial"),"Partial","OK"))))))</f>
        <v/>
      </c>
    </row>
    <row r="243">
      <c r="A243" s="9" t="n"/>
      <c r="B243" s="9" t="n"/>
      <c r="C243" s="9" t="n"/>
      <c r="D243" s="9" t="n"/>
      <c r="E243" s="41" t="n"/>
      <c r="F243" s="9" t="n"/>
      <c r="G243" s="9" t="n"/>
      <c r="H243" s="9" t="n"/>
      <c r="I243" s="9" t="n"/>
      <c r="J243" s="9" t="n"/>
      <c r="K243" s="9" t="n"/>
      <c r="L243" s="42" t="n"/>
      <c r="M243" s="43" t="str">
        <f>IF(B243="","",IF(G243="No","Gap: no BAA",IF(OR(H243="No",I243="No"),"Gap: encryption",IF(J243="No","Gap: access control",IF(OR(G243="",H243="",I243="",J243=""),"Incomplete",IF(OR(H243="Partial",I243="Partial",J243="Partial"),"Partial","OK"))))))</f>
        <v/>
      </c>
    </row>
    <row r="244">
      <c r="A244" s="44" t="n"/>
      <c r="B244" s="44" t="n"/>
      <c r="C244" s="44" t="n"/>
      <c r="D244" s="44" t="n"/>
      <c r="E244" s="45" t="n"/>
      <c r="F244" s="44" t="n"/>
      <c r="G244" s="44" t="n"/>
      <c r="H244" s="44" t="n"/>
      <c r="I244" s="44" t="n"/>
      <c r="J244" s="44" t="n"/>
      <c r="K244" s="44" t="n"/>
      <c r="L244" s="46" t="n"/>
      <c r="M244" s="43" t="str">
        <f>IF(B244="","",IF(G244="No","Gap: no BAA",IF(OR(H244="No",I244="No"),"Gap: encryption",IF(J244="No","Gap: access control",IF(OR(G244="",H244="",I244="",J244=""),"Incomplete",IF(OR(H244="Partial",I244="Partial",J244="Partial"),"Partial","OK"))))))</f>
        <v/>
      </c>
    </row>
    <row r="245">
      <c r="A245" s="9" t="n"/>
      <c r="B245" s="9" t="n"/>
      <c r="C245" s="9" t="n"/>
      <c r="D245" s="9" t="n"/>
      <c r="E245" s="41" t="n"/>
      <c r="F245" s="9" t="n"/>
      <c r="G245" s="9" t="n"/>
      <c r="H245" s="9" t="n"/>
      <c r="I245" s="9" t="n"/>
      <c r="J245" s="9" t="n"/>
      <c r="K245" s="9" t="n"/>
      <c r="L245" s="42" t="n"/>
      <c r="M245" s="43" t="str">
        <f>IF(B245="","",IF(G245="No","Gap: no BAA",IF(OR(H245="No",I245="No"),"Gap: encryption",IF(J245="No","Gap: access control",IF(OR(G245="",H245="",I245="",J245=""),"Incomplete",IF(OR(H245="Partial",I245="Partial",J245="Partial"),"Partial","OK"))))))</f>
        <v/>
      </c>
    </row>
    <row r="246">
      <c r="A246" s="44" t="n"/>
      <c r="B246" s="44" t="n"/>
      <c r="C246" s="44" t="n"/>
      <c r="D246" s="44" t="n"/>
      <c r="E246" s="45" t="n"/>
      <c r="F246" s="44" t="n"/>
      <c r="G246" s="44" t="n"/>
      <c r="H246" s="44" t="n"/>
      <c r="I246" s="44" t="n"/>
      <c r="J246" s="44" t="n"/>
      <c r="K246" s="44" t="n"/>
      <c r="L246" s="46" t="n"/>
      <c r="M246" s="43" t="str">
        <f>IF(B246="","",IF(G246="No","Gap: no BAA",IF(OR(H246="No",I246="No"),"Gap: encryption",IF(J246="No","Gap: access control",IF(OR(G246="",H246="",I246="",J246=""),"Incomplete",IF(OR(H246="Partial",I246="Partial",J246="Partial"),"Partial","OK"))))))</f>
        <v/>
      </c>
    </row>
    <row r="247">
      <c r="A247" s="9" t="n"/>
      <c r="B247" s="9" t="n"/>
      <c r="C247" s="9" t="n"/>
      <c r="D247" s="9" t="n"/>
      <c r="E247" s="41" t="n"/>
      <c r="F247" s="9" t="n"/>
      <c r="G247" s="9" t="n"/>
      <c r="H247" s="9" t="n"/>
      <c r="I247" s="9" t="n"/>
      <c r="J247" s="9" t="n"/>
      <c r="K247" s="9" t="n"/>
      <c r="L247" s="42" t="n"/>
      <c r="M247" s="43" t="str">
        <f>IF(B247="","",IF(G247="No","Gap: no BAA",IF(OR(H247="No",I247="No"),"Gap: encryption",IF(J247="No","Gap: access control",IF(OR(G247="",H247="",I247="",J247=""),"Incomplete",IF(OR(H247="Partial",I247="Partial",J247="Partial"),"Partial","OK"))))))</f>
        <v/>
      </c>
    </row>
    <row r="248">
      <c r="A248" s="44" t="n"/>
      <c r="B248" s="44" t="n"/>
      <c r="C248" s="44" t="n"/>
      <c r="D248" s="44" t="n"/>
      <c r="E248" s="45" t="n"/>
      <c r="F248" s="44" t="n"/>
      <c r="G248" s="44" t="n"/>
      <c r="H248" s="44" t="n"/>
      <c r="I248" s="44" t="n"/>
      <c r="J248" s="44" t="n"/>
      <c r="K248" s="44" t="n"/>
      <c r="L248" s="46" t="n"/>
      <c r="M248" s="43" t="str">
        <f>IF(B248="","",IF(G248="No","Gap: no BAA",IF(OR(H248="No",I248="No"),"Gap: encryption",IF(J248="No","Gap: access control",IF(OR(G248="",H248="",I248="",J248=""),"Incomplete",IF(OR(H248="Partial",I248="Partial",J248="Partial"),"Partial","OK"))))))</f>
        <v/>
      </c>
    </row>
    <row r="249">
      <c r="A249" s="9" t="n"/>
      <c r="B249" s="9" t="n"/>
      <c r="C249" s="9" t="n"/>
      <c r="D249" s="9" t="n"/>
      <c r="E249" s="41" t="n"/>
      <c r="F249" s="9" t="n"/>
      <c r="G249" s="9" t="n"/>
      <c r="H249" s="9" t="n"/>
      <c r="I249" s="9" t="n"/>
      <c r="J249" s="9" t="n"/>
      <c r="K249" s="9" t="n"/>
      <c r="L249" s="42" t="n"/>
      <c r="M249" s="43" t="str">
        <f>IF(B249="","",IF(G249="No","Gap: no BAA",IF(OR(H249="No",I249="No"),"Gap: encryption",IF(J249="No","Gap: access control",IF(OR(G249="",H249="",I249="",J249=""),"Incomplete",IF(OR(H249="Partial",I249="Partial",J249="Partial"),"Partial","OK"))))))</f>
        <v/>
      </c>
    </row>
    <row r="250">
      <c r="A250" s="44" t="n"/>
      <c r="B250" s="44" t="n"/>
      <c r="C250" s="44" t="n"/>
      <c r="D250" s="44" t="n"/>
      <c r="E250" s="45" t="n"/>
      <c r="F250" s="44" t="n"/>
      <c r="G250" s="44" t="n"/>
      <c r="H250" s="44" t="n"/>
      <c r="I250" s="44" t="n"/>
      <c r="J250" s="44" t="n"/>
      <c r="K250" s="44" t="n"/>
      <c r="L250" s="46" t="n"/>
      <c r="M250" s="43" t="str">
        <f>IF(B250="","",IF(G250="No","Gap: no BAA",IF(OR(H250="No",I250="No"),"Gap: encryption",IF(J250="No","Gap: access control",IF(OR(G250="",H250="",I250="",J250=""),"Incomplete",IF(OR(H250="Partial",I250="Partial",J250="Partial"),"Partial","OK"))))))</f>
        <v/>
      </c>
    </row>
    <row r="251">
      <c r="A251" s="9" t="n"/>
      <c r="B251" s="9" t="n"/>
      <c r="C251" s="9" t="n"/>
      <c r="D251" s="9" t="n"/>
      <c r="E251" s="41" t="n"/>
      <c r="F251" s="9" t="n"/>
      <c r="G251" s="9" t="n"/>
      <c r="H251" s="9" t="n"/>
      <c r="I251" s="9" t="n"/>
      <c r="J251" s="9" t="n"/>
      <c r="K251" s="9" t="n"/>
      <c r="L251" s="42" t="n"/>
      <c r="M251" s="43" t="str">
        <f>IF(B251="","",IF(G251="No","Gap: no BAA",IF(OR(H251="No",I251="No"),"Gap: encryption",IF(J251="No","Gap: access control",IF(OR(G251="",H251="",I251="",J251=""),"Incomplete",IF(OR(H251="Partial",I251="Partial",J251="Partial"),"Partial","OK"))))))</f>
        <v/>
      </c>
    </row>
    <row r="252">
      <c r="A252" s="44" t="n"/>
      <c r="B252" s="44" t="n"/>
      <c r="C252" s="44" t="n"/>
      <c r="D252" s="44" t="n"/>
      <c r="E252" s="45" t="n"/>
      <c r="F252" s="44" t="n"/>
      <c r="G252" s="44" t="n"/>
      <c r="H252" s="44" t="n"/>
      <c r="I252" s="44" t="n"/>
      <c r="J252" s="44" t="n"/>
      <c r="K252" s="44" t="n"/>
      <c r="L252" s="46" t="n"/>
      <c r="M252" s="43" t="str">
        <f>IF(B252="","",IF(G252="No","Gap: no BAA",IF(OR(H252="No",I252="No"),"Gap: encryption",IF(J252="No","Gap: access control",IF(OR(G252="",H252="",I252="",J252=""),"Incomplete",IF(OR(H252="Partial",I252="Partial",J252="Partial"),"Partial","OK"))))))</f>
        <v/>
      </c>
    </row>
    <row r="253">
      <c r="A253" s="9" t="n"/>
      <c r="B253" s="9" t="n"/>
      <c r="C253" s="9" t="n"/>
      <c r="D253" s="9" t="n"/>
      <c r="E253" s="41" t="n"/>
      <c r="F253" s="9" t="n"/>
      <c r="G253" s="9" t="n"/>
      <c r="H253" s="9" t="n"/>
      <c r="I253" s="9" t="n"/>
      <c r="J253" s="9" t="n"/>
      <c r="K253" s="9" t="n"/>
      <c r="L253" s="42" t="n"/>
      <c r="M253" s="43" t="str">
        <f>IF(B253="","",IF(G253="No","Gap: no BAA",IF(OR(H253="No",I253="No"),"Gap: encryption",IF(J253="No","Gap: access control",IF(OR(G253="",H253="",I253="",J253=""),"Incomplete",IF(OR(H253="Partial",I253="Partial",J253="Partial"),"Partial","OK"))))))</f>
        <v/>
      </c>
    </row>
    <row r="254">
      <c r="A254" s="44" t="n"/>
      <c r="B254" s="44" t="n"/>
      <c r="C254" s="44" t="n"/>
      <c r="D254" s="44" t="n"/>
      <c r="E254" s="45" t="n"/>
      <c r="F254" s="44" t="n"/>
      <c r="G254" s="44" t="n"/>
      <c r="H254" s="44" t="n"/>
      <c r="I254" s="44" t="n"/>
      <c r="J254" s="44" t="n"/>
      <c r="K254" s="44" t="n"/>
      <c r="L254" s="46" t="n"/>
      <c r="M254" s="43" t="str">
        <f>IF(B254="","",IF(G254="No","Gap: no BAA",IF(OR(H254="No",I254="No"),"Gap: encryption",IF(J254="No","Gap: access control",IF(OR(G254="",H254="",I254="",J254=""),"Incomplete",IF(OR(H254="Partial",I254="Partial",J254="Partial"),"Partial","OK"))))))</f>
        <v/>
      </c>
    </row>
    <row r="255">
      <c r="A255" s="9" t="n"/>
      <c r="B255" s="9" t="n"/>
      <c r="C255" s="9" t="n"/>
      <c r="D255" s="9" t="n"/>
      <c r="E255" s="41" t="n"/>
      <c r="F255" s="9" t="n"/>
      <c r="G255" s="9" t="n"/>
      <c r="H255" s="9" t="n"/>
      <c r="I255" s="9" t="n"/>
      <c r="J255" s="9" t="n"/>
      <c r="K255" s="9" t="n"/>
      <c r="L255" s="42" t="n"/>
      <c r="M255" s="43" t="str">
        <f>IF(B255="","",IF(G255="No","Gap: no BAA",IF(OR(H255="No",I255="No"),"Gap: encryption",IF(J255="No","Gap: access control",IF(OR(G255="",H255="",I255="",J255=""),"Incomplete",IF(OR(H255="Partial",I255="Partial",J255="Partial"),"Partial","OK"))))))</f>
        <v/>
      </c>
    </row>
    <row r="256">
      <c r="A256" s="44" t="n"/>
      <c r="B256" s="44" t="n"/>
      <c r="C256" s="44" t="n"/>
      <c r="D256" s="44" t="n"/>
      <c r="E256" s="45" t="n"/>
      <c r="F256" s="44" t="n"/>
      <c r="G256" s="44" t="n"/>
      <c r="H256" s="44" t="n"/>
      <c r="I256" s="44" t="n"/>
      <c r="J256" s="44" t="n"/>
      <c r="K256" s="44" t="n"/>
      <c r="L256" s="46" t="n"/>
      <c r="M256" s="43" t="str">
        <f>IF(B256="","",IF(G256="No","Gap: no BAA",IF(OR(H256="No",I256="No"),"Gap: encryption",IF(J256="No","Gap: access control",IF(OR(G256="",H256="",I256="",J256=""),"Incomplete",IF(OR(H256="Partial",I256="Partial",J256="Partial"),"Partial","OK"))))))</f>
        <v/>
      </c>
    </row>
    <row r="257">
      <c r="A257" s="9" t="n"/>
      <c r="B257" s="9" t="n"/>
      <c r="C257" s="9" t="n"/>
      <c r="D257" s="9" t="n"/>
      <c r="E257" s="41" t="n"/>
      <c r="F257" s="9" t="n"/>
      <c r="G257" s="9" t="n"/>
      <c r="H257" s="9" t="n"/>
      <c r="I257" s="9" t="n"/>
      <c r="J257" s="9" t="n"/>
      <c r="K257" s="9" t="n"/>
      <c r="L257" s="42" t="n"/>
      <c r="M257" s="43" t="str">
        <f>IF(B257="","",IF(G257="No","Gap: no BAA",IF(OR(H257="No",I257="No"),"Gap: encryption",IF(J257="No","Gap: access control",IF(OR(G257="",H257="",I257="",J257=""),"Incomplete",IF(OR(H257="Partial",I257="Partial",J257="Partial"),"Partial","OK"))))))</f>
        <v/>
      </c>
    </row>
    <row r="258">
      <c r="A258" s="44" t="n"/>
      <c r="B258" s="44" t="n"/>
      <c r="C258" s="44" t="n"/>
      <c r="D258" s="44" t="n"/>
      <c r="E258" s="45" t="n"/>
      <c r="F258" s="44" t="n"/>
      <c r="G258" s="44" t="n"/>
      <c r="H258" s="44" t="n"/>
      <c r="I258" s="44" t="n"/>
      <c r="J258" s="44" t="n"/>
      <c r="K258" s="44" t="n"/>
      <c r="L258" s="46" t="n"/>
      <c r="M258" s="43" t="str">
        <f>IF(B258="","",IF(G258="No","Gap: no BAA",IF(OR(H258="No",I258="No"),"Gap: encryption",IF(J258="No","Gap: access control",IF(OR(G258="",H258="",I258="",J258=""),"Incomplete",IF(OR(H258="Partial",I258="Partial",J258="Partial"),"Partial","OK"))))))</f>
        <v/>
      </c>
    </row>
    <row r="259">
      <c r="A259" s="9" t="n"/>
      <c r="B259" s="9" t="n"/>
      <c r="C259" s="9" t="n"/>
      <c r="D259" s="9" t="n"/>
      <c r="E259" s="41" t="n"/>
      <c r="F259" s="9" t="n"/>
      <c r="G259" s="9" t="n"/>
      <c r="H259" s="9" t="n"/>
      <c r="I259" s="9" t="n"/>
      <c r="J259" s="9" t="n"/>
      <c r="K259" s="9" t="n"/>
      <c r="L259" s="42" t="n"/>
      <c r="M259" s="43" t="str">
        <f>IF(B259="","",IF(G259="No","Gap: no BAA",IF(OR(H259="No",I259="No"),"Gap: encryption",IF(J259="No","Gap: access control",IF(OR(G259="",H259="",I259="",J259=""),"Incomplete",IF(OR(H259="Partial",I259="Partial",J259="Partial"),"Partial","OK"))))))</f>
        <v/>
      </c>
    </row>
    <row r="260">
      <c r="A260" s="44" t="n"/>
      <c r="B260" s="44" t="n"/>
      <c r="C260" s="44" t="n"/>
      <c r="D260" s="44" t="n"/>
      <c r="E260" s="45" t="n"/>
      <c r="F260" s="44" t="n"/>
      <c r="G260" s="44" t="n"/>
      <c r="H260" s="44" t="n"/>
      <c r="I260" s="44" t="n"/>
      <c r="J260" s="44" t="n"/>
      <c r="K260" s="44" t="n"/>
      <c r="L260" s="46" t="n"/>
      <c r="M260" s="43" t="str">
        <f>IF(B260="","",IF(G260="No","Gap: no BAA",IF(OR(H260="No",I260="No"),"Gap: encryption",IF(J260="No","Gap: access control",IF(OR(G260="",H260="",I260="",J260=""),"Incomplete",IF(OR(H260="Partial",I260="Partial",J260="Partial"),"Partial","OK"))))))</f>
        <v/>
      </c>
    </row>
    <row r="261">
      <c r="A261" s="9" t="n"/>
      <c r="B261" s="9" t="n"/>
      <c r="C261" s="9" t="n"/>
      <c r="D261" s="9" t="n"/>
      <c r="E261" s="41" t="n"/>
      <c r="F261" s="9" t="n"/>
      <c r="G261" s="9" t="n"/>
      <c r="H261" s="9" t="n"/>
      <c r="I261" s="9" t="n"/>
      <c r="J261" s="9" t="n"/>
      <c r="K261" s="9" t="n"/>
      <c r="L261" s="42" t="n"/>
      <c r="M261" s="43" t="str">
        <f>IF(B261="","",IF(G261="No","Gap: no BAA",IF(OR(H261="No",I261="No"),"Gap: encryption",IF(J261="No","Gap: access control",IF(OR(G261="",H261="",I261="",J261=""),"Incomplete",IF(OR(H261="Partial",I261="Partial",J261="Partial"),"Partial","OK"))))))</f>
        <v/>
      </c>
    </row>
    <row r="262">
      <c r="A262" s="44" t="n"/>
      <c r="B262" s="44" t="n"/>
      <c r="C262" s="44" t="n"/>
      <c r="D262" s="44" t="n"/>
      <c r="E262" s="45" t="n"/>
      <c r="F262" s="44" t="n"/>
      <c r="G262" s="44" t="n"/>
      <c r="H262" s="44" t="n"/>
      <c r="I262" s="44" t="n"/>
      <c r="J262" s="44" t="n"/>
      <c r="K262" s="44" t="n"/>
      <c r="L262" s="46" t="n"/>
      <c r="M262" s="43" t="str">
        <f>IF(B262="","",IF(G262="No","Gap: no BAA",IF(OR(H262="No",I262="No"),"Gap: encryption",IF(J262="No","Gap: access control",IF(OR(G262="",H262="",I262="",J262=""),"Incomplete",IF(OR(H262="Partial",I262="Partial",J262="Partial"),"Partial","OK"))))))</f>
        <v/>
      </c>
    </row>
    <row r="263">
      <c r="A263" s="9" t="n"/>
      <c r="B263" s="9" t="n"/>
      <c r="C263" s="9" t="n"/>
      <c r="D263" s="9" t="n"/>
      <c r="E263" s="41" t="n"/>
      <c r="F263" s="9" t="n"/>
      <c r="G263" s="9" t="n"/>
      <c r="H263" s="9" t="n"/>
      <c r="I263" s="9" t="n"/>
      <c r="J263" s="9" t="n"/>
      <c r="K263" s="9" t="n"/>
      <c r="L263" s="42" t="n"/>
      <c r="M263" s="43" t="str">
        <f>IF(B263="","",IF(G263="No","Gap: no BAA",IF(OR(H263="No",I263="No"),"Gap: encryption",IF(J263="No","Gap: access control",IF(OR(G263="",H263="",I263="",J263=""),"Incomplete",IF(OR(H263="Partial",I263="Partial",J263="Partial"),"Partial","OK"))))))</f>
        <v/>
      </c>
    </row>
    <row r="264">
      <c r="A264" s="44" t="n"/>
      <c r="B264" s="44" t="n"/>
      <c r="C264" s="44" t="n"/>
      <c r="D264" s="44" t="n"/>
      <c r="E264" s="45" t="n"/>
      <c r="F264" s="44" t="n"/>
      <c r="G264" s="44" t="n"/>
      <c r="H264" s="44" t="n"/>
      <c r="I264" s="44" t="n"/>
      <c r="J264" s="44" t="n"/>
      <c r="K264" s="44" t="n"/>
      <c r="L264" s="46" t="n"/>
      <c r="M264" s="43" t="str">
        <f>IF(B264="","",IF(G264="No","Gap: no BAA",IF(OR(H264="No",I264="No"),"Gap: encryption",IF(J264="No","Gap: access control",IF(OR(G264="",H264="",I264="",J264=""),"Incomplete",IF(OR(H264="Partial",I264="Partial",J264="Partial"),"Partial","OK"))))))</f>
        <v/>
      </c>
    </row>
    <row r="265">
      <c r="A265" s="9" t="n"/>
      <c r="B265" s="9" t="n"/>
      <c r="C265" s="9" t="n"/>
      <c r="D265" s="9" t="n"/>
      <c r="E265" s="41" t="n"/>
      <c r="F265" s="9" t="n"/>
      <c r="G265" s="9" t="n"/>
      <c r="H265" s="9" t="n"/>
      <c r="I265" s="9" t="n"/>
      <c r="J265" s="9" t="n"/>
      <c r="K265" s="9" t="n"/>
      <c r="L265" s="42" t="n"/>
      <c r="M265" s="43" t="str">
        <f>IF(B265="","",IF(G265="No","Gap: no BAA",IF(OR(H265="No",I265="No"),"Gap: encryption",IF(J265="No","Gap: access control",IF(OR(G265="",H265="",I265="",J265=""),"Incomplete",IF(OR(H265="Partial",I265="Partial",J265="Partial"),"Partial","OK"))))))</f>
        <v/>
      </c>
    </row>
    <row r="266">
      <c r="A266" s="44" t="n"/>
      <c r="B266" s="44" t="n"/>
      <c r="C266" s="44" t="n"/>
      <c r="D266" s="44" t="n"/>
      <c r="E266" s="45" t="n"/>
      <c r="F266" s="44" t="n"/>
      <c r="G266" s="44" t="n"/>
      <c r="H266" s="44" t="n"/>
      <c r="I266" s="44" t="n"/>
      <c r="J266" s="44" t="n"/>
      <c r="K266" s="44" t="n"/>
      <c r="L266" s="46" t="n"/>
      <c r="M266" s="43" t="str">
        <f>IF(B266="","",IF(G266="No","Gap: no BAA",IF(OR(H266="No",I266="No"),"Gap: encryption",IF(J266="No","Gap: access control",IF(OR(G266="",H266="",I266="",J266=""),"Incomplete",IF(OR(H266="Partial",I266="Partial",J266="Partial"),"Partial","OK"))))))</f>
        <v/>
      </c>
    </row>
    <row r="267">
      <c r="A267" s="9" t="n"/>
      <c r="B267" s="9" t="n"/>
      <c r="C267" s="9" t="n"/>
      <c r="D267" s="9" t="n"/>
      <c r="E267" s="41" t="n"/>
      <c r="F267" s="9" t="n"/>
      <c r="G267" s="9" t="n"/>
      <c r="H267" s="9" t="n"/>
      <c r="I267" s="9" t="n"/>
      <c r="J267" s="9" t="n"/>
      <c r="K267" s="9" t="n"/>
      <c r="L267" s="42" t="n"/>
      <c r="M267" s="43" t="str">
        <f>IF(B267="","",IF(G267="No","Gap: no BAA",IF(OR(H267="No",I267="No"),"Gap: encryption",IF(J267="No","Gap: access control",IF(OR(G267="",H267="",I267="",J267=""),"Incomplete",IF(OR(H267="Partial",I267="Partial",J267="Partial"),"Partial","OK"))))))</f>
        <v/>
      </c>
    </row>
    <row r="268">
      <c r="A268" s="44" t="n"/>
      <c r="B268" s="44" t="n"/>
      <c r="C268" s="44" t="n"/>
      <c r="D268" s="44" t="n"/>
      <c r="E268" s="45" t="n"/>
      <c r="F268" s="44" t="n"/>
      <c r="G268" s="44" t="n"/>
      <c r="H268" s="44" t="n"/>
      <c r="I268" s="44" t="n"/>
      <c r="J268" s="44" t="n"/>
      <c r="K268" s="44" t="n"/>
      <c r="L268" s="46" t="n"/>
      <c r="M268" s="43" t="str">
        <f>IF(B268="","",IF(G268="No","Gap: no BAA",IF(OR(H268="No",I268="No"),"Gap: encryption",IF(J268="No","Gap: access control",IF(OR(G268="",H268="",I268="",J268=""),"Incomplete",IF(OR(H268="Partial",I268="Partial",J268="Partial"),"Partial","OK"))))))</f>
        <v/>
      </c>
    </row>
    <row r="269">
      <c r="A269" s="9" t="n"/>
      <c r="B269" s="9" t="n"/>
      <c r="C269" s="9" t="n"/>
      <c r="D269" s="9" t="n"/>
      <c r="E269" s="41" t="n"/>
      <c r="F269" s="9" t="n"/>
      <c r="G269" s="9" t="n"/>
      <c r="H269" s="9" t="n"/>
      <c r="I269" s="9" t="n"/>
      <c r="J269" s="9" t="n"/>
      <c r="K269" s="9" t="n"/>
      <c r="L269" s="42" t="n"/>
      <c r="M269" s="43" t="str">
        <f>IF(B269="","",IF(G269="No","Gap: no BAA",IF(OR(H269="No",I269="No"),"Gap: encryption",IF(J269="No","Gap: access control",IF(OR(G269="",H269="",I269="",J269=""),"Incomplete",IF(OR(H269="Partial",I269="Partial",J269="Partial"),"Partial","OK"))))))</f>
        <v/>
      </c>
    </row>
    <row r="270">
      <c r="A270" s="44" t="n"/>
      <c r="B270" s="44" t="n"/>
      <c r="C270" s="44" t="n"/>
      <c r="D270" s="44" t="n"/>
      <c r="E270" s="45" t="n"/>
      <c r="F270" s="44" t="n"/>
      <c r="G270" s="44" t="n"/>
      <c r="H270" s="44" t="n"/>
      <c r="I270" s="44" t="n"/>
      <c r="J270" s="44" t="n"/>
      <c r="K270" s="44" t="n"/>
      <c r="L270" s="46" t="n"/>
      <c r="M270" s="43" t="str">
        <f>IF(B270="","",IF(G270="No","Gap: no BAA",IF(OR(H270="No",I270="No"),"Gap: encryption",IF(J270="No","Gap: access control",IF(OR(G270="",H270="",I270="",J270=""),"Incomplete",IF(OR(H270="Partial",I270="Partial",J270="Partial"),"Partial","OK"))))))</f>
        <v/>
      </c>
    </row>
    <row r="271">
      <c r="A271" s="9" t="n"/>
      <c r="B271" s="9" t="n"/>
      <c r="C271" s="9" t="n"/>
      <c r="D271" s="9" t="n"/>
      <c r="E271" s="41" t="n"/>
      <c r="F271" s="9" t="n"/>
      <c r="G271" s="9" t="n"/>
      <c r="H271" s="9" t="n"/>
      <c r="I271" s="9" t="n"/>
      <c r="J271" s="9" t="n"/>
      <c r="K271" s="9" t="n"/>
      <c r="L271" s="42" t="n"/>
      <c r="M271" s="43" t="str">
        <f>IF(B271="","",IF(G271="No","Gap: no BAA",IF(OR(H271="No",I271="No"),"Gap: encryption",IF(J271="No","Gap: access control",IF(OR(G271="",H271="",I271="",J271=""),"Incomplete",IF(OR(H271="Partial",I271="Partial",J271="Partial"),"Partial","OK"))))))</f>
        <v/>
      </c>
    </row>
    <row r="272">
      <c r="A272" s="44" t="n"/>
      <c r="B272" s="44" t="n"/>
      <c r="C272" s="44" t="n"/>
      <c r="D272" s="44" t="n"/>
      <c r="E272" s="45" t="n"/>
      <c r="F272" s="44" t="n"/>
      <c r="G272" s="44" t="n"/>
      <c r="H272" s="44" t="n"/>
      <c r="I272" s="44" t="n"/>
      <c r="J272" s="44" t="n"/>
      <c r="K272" s="44" t="n"/>
      <c r="L272" s="46" t="n"/>
      <c r="M272" s="43" t="str">
        <f>IF(B272="","",IF(G272="No","Gap: no BAA",IF(OR(H272="No",I272="No"),"Gap: encryption",IF(J272="No","Gap: access control",IF(OR(G272="",H272="",I272="",J272=""),"Incomplete",IF(OR(H272="Partial",I272="Partial",J272="Partial"),"Partial","OK"))))))</f>
        <v/>
      </c>
    </row>
    <row r="273">
      <c r="A273" s="9" t="n"/>
      <c r="B273" s="9" t="n"/>
      <c r="C273" s="9" t="n"/>
      <c r="D273" s="9" t="n"/>
      <c r="E273" s="41" t="n"/>
      <c r="F273" s="9" t="n"/>
      <c r="G273" s="9" t="n"/>
      <c r="H273" s="9" t="n"/>
      <c r="I273" s="9" t="n"/>
      <c r="J273" s="9" t="n"/>
      <c r="K273" s="9" t="n"/>
      <c r="L273" s="42" t="n"/>
      <c r="M273" s="43" t="str">
        <f>IF(B273="","",IF(G273="No","Gap: no BAA",IF(OR(H273="No",I273="No"),"Gap: encryption",IF(J273="No","Gap: access control",IF(OR(G273="",H273="",I273="",J273=""),"Incomplete",IF(OR(H273="Partial",I273="Partial",J273="Partial"),"Partial","OK"))))))</f>
        <v/>
      </c>
    </row>
    <row r="274">
      <c r="A274" s="44" t="n"/>
      <c r="B274" s="44" t="n"/>
      <c r="C274" s="44" t="n"/>
      <c r="D274" s="44" t="n"/>
      <c r="E274" s="45" t="n"/>
      <c r="F274" s="44" t="n"/>
      <c r="G274" s="44" t="n"/>
      <c r="H274" s="44" t="n"/>
      <c r="I274" s="44" t="n"/>
      <c r="J274" s="44" t="n"/>
      <c r="K274" s="44" t="n"/>
      <c r="L274" s="46" t="n"/>
      <c r="M274" s="43" t="str">
        <f>IF(B274="","",IF(G274="No","Gap: no BAA",IF(OR(H274="No",I274="No"),"Gap: encryption",IF(J274="No","Gap: access control",IF(OR(G274="",H274="",I274="",J274=""),"Incomplete",IF(OR(H274="Partial",I274="Partial",J274="Partial"),"Partial","OK"))))))</f>
        <v/>
      </c>
    </row>
    <row r="275">
      <c r="A275" s="9" t="n"/>
      <c r="B275" s="9" t="n"/>
      <c r="C275" s="9" t="n"/>
      <c r="D275" s="9" t="n"/>
      <c r="E275" s="41" t="n"/>
      <c r="F275" s="9" t="n"/>
      <c r="G275" s="9" t="n"/>
      <c r="H275" s="9" t="n"/>
      <c r="I275" s="9" t="n"/>
      <c r="J275" s="9" t="n"/>
      <c r="K275" s="9" t="n"/>
      <c r="L275" s="42" t="n"/>
      <c r="M275" s="43" t="str">
        <f>IF(B275="","",IF(G275="No","Gap: no BAA",IF(OR(H275="No",I275="No"),"Gap: encryption",IF(J275="No","Gap: access control",IF(OR(G275="",H275="",I275="",J275=""),"Incomplete",IF(OR(H275="Partial",I275="Partial",J275="Partial"),"Partial","OK"))))))</f>
        <v/>
      </c>
    </row>
    <row r="276">
      <c r="A276" s="44" t="n"/>
      <c r="B276" s="44" t="n"/>
      <c r="C276" s="44" t="n"/>
      <c r="D276" s="44" t="n"/>
      <c r="E276" s="45" t="n"/>
      <c r="F276" s="44" t="n"/>
      <c r="G276" s="44" t="n"/>
      <c r="H276" s="44" t="n"/>
      <c r="I276" s="44" t="n"/>
      <c r="J276" s="44" t="n"/>
      <c r="K276" s="44" t="n"/>
      <c r="L276" s="46" t="n"/>
      <c r="M276" s="43" t="str">
        <f>IF(B276="","",IF(G276="No","Gap: no BAA",IF(OR(H276="No",I276="No"),"Gap: encryption",IF(J276="No","Gap: access control",IF(OR(G276="",H276="",I276="",J276=""),"Incomplete",IF(OR(H276="Partial",I276="Partial",J276="Partial"),"Partial","OK"))))))</f>
        <v/>
      </c>
    </row>
    <row r="277">
      <c r="A277" s="9" t="n"/>
      <c r="B277" s="9" t="n"/>
      <c r="C277" s="9" t="n"/>
      <c r="D277" s="9" t="n"/>
      <c r="E277" s="41" t="n"/>
      <c r="F277" s="9" t="n"/>
      <c r="G277" s="9" t="n"/>
      <c r="H277" s="9" t="n"/>
      <c r="I277" s="9" t="n"/>
      <c r="J277" s="9" t="n"/>
      <c r="K277" s="9" t="n"/>
      <c r="L277" s="42" t="n"/>
      <c r="M277" s="43" t="str">
        <f>IF(B277="","",IF(G277="No","Gap: no BAA",IF(OR(H277="No",I277="No"),"Gap: encryption",IF(J277="No","Gap: access control",IF(OR(G277="",H277="",I277="",J277=""),"Incomplete",IF(OR(H277="Partial",I277="Partial",J277="Partial"),"Partial","OK"))))))</f>
        <v/>
      </c>
    </row>
    <row r="278">
      <c r="A278" s="44" t="n"/>
      <c r="B278" s="44" t="n"/>
      <c r="C278" s="44" t="n"/>
      <c r="D278" s="44" t="n"/>
      <c r="E278" s="45" t="n"/>
      <c r="F278" s="44" t="n"/>
      <c r="G278" s="44" t="n"/>
      <c r="H278" s="44" t="n"/>
      <c r="I278" s="44" t="n"/>
      <c r="J278" s="44" t="n"/>
      <c r="K278" s="44" t="n"/>
      <c r="L278" s="46" t="n"/>
      <c r="M278" s="43" t="str">
        <f>IF(B278="","",IF(G278="No","Gap: no BAA",IF(OR(H278="No",I278="No"),"Gap: encryption",IF(J278="No","Gap: access control",IF(OR(G278="",H278="",I278="",J278=""),"Incomplete",IF(OR(H278="Partial",I278="Partial",J278="Partial"),"Partial","OK"))))))</f>
        <v/>
      </c>
    </row>
    <row r="279">
      <c r="A279" s="9" t="n"/>
      <c r="B279" s="9" t="n"/>
      <c r="C279" s="9" t="n"/>
      <c r="D279" s="9" t="n"/>
      <c r="E279" s="41" t="n"/>
      <c r="F279" s="9" t="n"/>
      <c r="G279" s="9" t="n"/>
      <c r="H279" s="9" t="n"/>
      <c r="I279" s="9" t="n"/>
      <c r="J279" s="9" t="n"/>
      <c r="K279" s="9" t="n"/>
      <c r="L279" s="42" t="n"/>
      <c r="M279" s="43" t="str">
        <f>IF(B279="","",IF(G279="No","Gap: no BAA",IF(OR(H279="No",I279="No"),"Gap: encryption",IF(J279="No","Gap: access control",IF(OR(G279="",H279="",I279="",J279=""),"Incomplete",IF(OR(H279="Partial",I279="Partial",J279="Partial"),"Partial","OK"))))))</f>
        <v/>
      </c>
    </row>
    <row r="280">
      <c r="A280" s="44" t="n"/>
      <c r="B280" s="44" t="n"/>
      <c r="C280" s="44" t="n"/>
      <c r="D280" s="44" t="n"/>
      <c r="E280" s="45" t="n"/>
      <c r="F280" s="44" t="n"/>
      <c r="G280" s="44" t="n"/>
      <c r="H280" s="44" t="n"/>
      <c r="I280" s="44" t="n"/>
      <c r="J280" s="44" t="n"/>
      <c r="K280" s="44" t="n"/>
      <c r="L280" s="46" t="n"/>
      <c r="M280" s="43" t="str">
        <f>IF(B280="","",IF(G280="No","Gap: no BAA",IF(OR(H280="No",I280="No"),"Gap: encryption",IF(J280="No","Gap: access control",IF(OR(G280="",H280="",I280="",J280=""),"Incomplete",IF(OR(H280="Partial",I280="Partial",J280="Partial"),"Partial","OK"))))))</f>
        <v/>
      </c>
    </row>
    <row r="281">
      <c r="A281" s="9" t="n"/>
      <c r="B281" s="9" t="n"/>
      <c r="C281" s="9" t="n"/>
      <c r="D281" s="9" t="n"/>
      <c r="E281" s="41" t="n"/>
      <c r="F281" s="9" t="n"/>
      <c r="G281" s="9" t="n"/>
      <c r="H281" s="9" t="n"/>
      <c r="I281" s="9" t="n"/>
      <c r="J281" s="9" t="n"/>
      <c r="K281" s="9" t="n"/>
      <c r="L281" s="42" t="n"/>
      <c r="M281" s="43" t="str">
        <f>IF(B281="","",IF(G281="No","Gap: no BAA",IF(OR(H281="No",I281="No"),"Gap: encryption",IF(J281="No","Gap: access control",IF(OR(G281="",H281="",I281="",J281=""),"Incomplete",IF(OR(H281="Partial",I281="Partial",J281="Partial"),"Partial","OK"))))))</f>
        <v/>
      </c>
    </row>
    <row r="282">
      <c r="A282" s="44" t="n"/>
      <c r="B282" s="44" t="n"/>
      <c r="C282" s="44" t="n"/>
      <c r="D282" s="44" t="n"/>
      <c r="E282" s="45" t="n"/>
      <c r="F282" s="44" t="n"/>
      <c r="G282" s="44" t="n"/>
      <c r="H282" s="44" t="n"/>
      <c r="I282" s="44" t="n"/>
      <c r="J282" s="44" t="n"/>
      <c r="K282" s="44" t="n"/>
      <c r="L282" s="46" t="n"/>
      <c r="M282" s="43" t="str">
        <f>IF(B282="","",IF(G282="No","Gap: no BAA",IF(OR(H282="No",I282="No"),"Gap: encryption",IF(J282="No","Gap: access control",IF(OR(G282="",H282="",I282="",J282=""),"Incomplete",IF(OR(H282="Partial",I282="Partial",J282="Partial"),"Partial","OK"))))))</f>
        <v/>
      </c>
    </row>
    <row r="283">
      <c r="A283" s="9" t="n"/>
      <c r="B283" s="9" t="n"/>
      <c r="C283" s="9" t="n"/>
      <c r="D283" s="9" t="n"/>
      <c r="E283" s="41" t="n"/>
      <c r="F283" s="9" t="n"/>
      <c r="G283" s="9" t="n"/>
      <c r="H283" s="9" t="n"/>
      <c r="I283" s="9" t="n"/>
      <c r="J283" s="9" t="n"/>
      <c r="K283" s="9" t="n"/>
      <c r="L283" s="42" t="n"/>
      <c r="M283" s="43" t="str">
        <f>IF(B283="","",IF(G283="No","Gap: no BAA",IF(OR(H283="No",I283="No"),"Gap: encryption",IF(J283="No","Gap: access control",IF(OR(G283="",H283="",I283="",J283=""),"Incomplete",IF(OR(H283="Partial",I283="Partial",J283="Partial"),"Partial","OK"))))))</f>
        <v/>
      </c>
    </row>
    <row r="284">
      <c r="A284" s="44" t="n"/>
      <c r="B284" s="44" t="n"/>
      <c r="C284" s="44" t="n"/>
      <c r="D284" s="44" t="n"/>
      <c r="E284" s="45" t="n"/>
      <c r="F284" s="44" t="n"/>
      <c r="G284" s="44" t="n"/>
      <c r="H284" s="44" t="n"/>
      <c r="I284" s="44" t="n"/>
      <c r="J284" s="44" t="n"/>
      <c r="K284" s="44" t="n"/>
      <c r="L284" s="46" t="n"/>
      <c r="M284" s="43" t="str">
        <f>IF(B284="","",IF(G284="No","Gap: no BAA",IF(OR(H284="No",I284="No"),"Gap: encryption",IF(J284="No","Gap: access control",IF(OR(G284="",H284="",I284="",J284=""),"Incomplete",IF(OR(H284="Partial",I284="Partial",J284="Partial"),"Partial","OK"))))))</f>
        <v/>
      </c>
    </row>
    <row r="285">
      <c r="A285" s="9" t="n"/>
      <c r="B285" s="9" t="n"/>
      <c r="C285" s="9" t="n"/>
      <c r="D285" s="9" t="n"/>
      <c r="E285" s="41" t="n"/>
      <c r="F285" s="9" t="n"/>
      <c r="G285" s="9" t="n"/>
      <c r="H285" s="9" t="n"/>
      <c r="I285" s="9" t="n"/>
      <c r="J285" s="9" t="n"/>
      <c r="K285" s="9" t="n"/>
      <c r="L285" s="42" t="n"/>
      <c r="M285" s="43" t="str">
        <f>IF(B285="","",IF(G285="No","Gap: no BAA",IF(OR(H285="No",I285="No"),"Gap: encryption",IF(J285="No","Gap: access control",IF(OR(G285="",H285="",I285="",J285=""),"Incomplete",IF(OR(H285="Partial",I285="Partial",J285="Partial"),"Partial","OK"))))))</f>
        <v/>
      </c>
    </row>
    <row r="286">
      <c r="A286" s="44" t="n"/>
      <c r="B286" s="44" t="n"/>
      <c r="C286" s="44" t="n"/>
      <c r="D286" s="44" t="n"/>
      <c r="E286" s="45" t="n"/>
      <c r="F286" s="44" t="n"/>
      <c r="G286" s="44" t="n"/>
      <c r="H286" s="44" t="n"/>
      <c r="I286" s="44" t="n"/>
      <c r="J286" s="44" t="n"/>
      <c r="K286" s="44" t="n"/>
      <c r="L286" s="46" t="n"/>
      <c r="M286" s="43" t="str">
        <f>IF(B286="","",IF(G286="No","Gap: no BAA",IF(OR(H286="No",I286="No"),"Gap: encryption",IF(J286="No","Gap: access control",IF(OR(G286="",H286="",I286="",J286=""),"Incomplete",IF(OR(H286="Partial",I286="Partial",J286="Partial"),"Partial","OK"))))))</f>
        <v/>
      </c>
    </row>
    <row r="287">
      <c r="A287" s="9" t="n"/>
      <c r="B287" s="9" t="n"/>
      <c r="C287" s="9" t="n"/>
      <c r="D287" s="9" t="n"/>
      <c r="E287" s="41" t="n"/>
      <c r="F287" s="9" t="n"/>
      <c r="G287" s="9" t="n"/>
      <c r="H287" s="9" t="n"/>
      <c r="I287" s="9" t="n"/>
      <c r="J287" s="9" t="n"/>
      <c r="K287" s="9" t="n"/>
      <c r="L287" s="42" t="n"/>
      <c r="M287" s="43" t="str">
        <f>IF(B287="","",IF(G287="No","Gap: no BAA",IF(OR(H287="No",I287="No"),"Gap: encryption",IF(J287="No","Gap: access control",IF(OR(G287="",H287="",I287="",J287=""),"Incomplete",IF(OR(H287="Partial",I287="Partial",J287="Partial"),"Partial","OK"))))))</f>
        <v/>
      </c>
    </row>
    <row r="288">
      <c r="A288" s="44" t="n"/>
      <c r="B288" s="44" t="n"/>
      <c r="C288" s="44" t="n"/>
      <c r="D288" s="44" t="n"/>
      <c r="E288" s="45" t="n"/>
      <c r="F288" s="44" t="n"/>
      <c r="G288" s="44" t="n"/>
      <c r="H288" s="44" t="n"/>
      <c r="I288" s="44" t="n"/>
      <c r="J288" s="44" t="n"/>
      <c r="K288" s="44" t="n"/>
      <c r="L288" s="46" t="n"/>
      <c r="M288" s="43" t="str">
        <f>IF(B288="","",IF(G288="No","Gap: no BAA",IF(OR(H288="No",I288="No"),"Gap: encryption",IF(J288="No","Gap: access control",IF(OR(G288="",H288="",I288="",J288=""),"Incomplete",IF(OR(H288="Partial",I288="Partial",J288="Partial"),"Partial","OK"))))))</f>
        <v/>
      </c>
    </row>
    <row r="289">
      <c r="A289" s="9" t="n"/>
      <c r="B289" s="9" t="n"/>
      <c r="C289" s="9" t="n"/>
      <c r="D289" s="9" t="n"/>
      <c r="E289" s="41" t="n"/>
      <c r="F289" s="9" t="n"/>
      <c r="G289" s="9" t="n"/>
      <c r="H289" s="9" t="n"/>
      <c r="I289" s="9" t="n"/>
      <c r="J289" s="9" t="n"/>
      <c r="K289" s="9" t="n"/>
      <c r="L289" s="42" t="n"/>
      <c r="M289" s="43" t="str">
        <f>IF(B289="","",IF(G289="No","Gap: no BAA",IF(OR(H289="No",I289="No"),"Gap: encryption",IF(J289="No","Gap: access control",IF(OR(G289="",H289="",I289="",J289=""),"Incomplete",IF(OR(H289="Partial",I289="Partial",J289="Partial"),"Partial","OK"))))))</f>
        <v/>
      </c>
    </row>
    <row r="290">
      <c r="A290" s="44" t="n"/>
      <c r="B290" s="44" t="n"/>
      <c r="C290" s="44" t="n"/>
      <c r="D290" s="44" t="n"/>
      <c r="E290" s="45" t="n"/>
      <c r="F290" s="44" t="n"/>
      <c r="G290" s="44" t="n"/>
      <c r="H290" s="44" t="n"/>
      <c r="I290" s="44" t="n"/>
      <c r="J290" s="44" t="n"/>
      <c r="K290" s="44" t="n"/>
      <c r="L290" s="46" t="n"/>
      <c r="M290" s="43" t="str">
        <f>IF(B290="","",IF(G290="No","Gap: no BAA",IF(OR(H290="No",I290="No"),"Gap: encryption",IF(J290="No","Gap: access control",IF(OR(G290="",H290="",I290="",J290=""),"Incomplete",IF(OR(H290="Partial",I290="Partial",J290="Partial"),"Partial","OK"))))))</f>
        <v/>
      </c>
    </row>
    <row r="291">
      <c r="A291" s="9" t="n"/>
      <c r="B291" s="9" t="n"/>
      <c r="C291" s="9" t="n"/>
      <c r="D291" s="9" t="n"/>
      <c r="E291" s="41" t="n"/>
      <c r="F291" s="9" t="n"/>
      <c r="G291" s="9" t="n"/>
      <c r="H291" s="9" t="n"/>
      <c r="I291" s="9" t="n"/>
      <c r="J291" s="9" t="n"/>
      <c r="K291" s="9" t="n"/>
      <c r="L291" s="42" t="n"/>
      <c r="M291" s="43" t="str">
        <f>IF(B291="","",IF(G291="No","Gap: no BAA",IF(OR(H291="No",I291="No"),"Gap: encryption",IF(J291="No","Gap: access control",IF(OR(G291="",H291="",I291="",J291=""),"Incomplete",IF(OR(H291="Partial",I291="Partial",J291="Partial"),"Partial","OK"))))))</f>
        <v/>
      </c>
    </row>
    <row r="292">
      <c r="A292" s="44" t="n"/>
      <c r="B292" s="44" t="n"/>
      <c r="C292" s="44" t="n"/>
      <c r="D292" s="44" t="n"/>
      <c r="E292" s="45" t="n"/>
      <c r="F292" s="44" t="n"/>
      <c r="G292" s="44" t="n"/>
      <c r="H292" s="44" t="n"/>
      <c r="I292" s="44" t="n"/>
      <c r="J292" s="44" t="n"/>
      <c r="K292" s="44" t="n"/>
      <c r="L292" s="46" t="n"/>
      <c r="M292" s="43" t="str">
        <f>IF(B292="","",IF(G292="No","Gap: no BAA",IF(OR(H292="No",I292="No"),"Gap: encryption",IF(J292="No","Gap: access control",IF(OR(G292="",H292="",I292="",J292=""),"Incomplete",IF(OR(H292="Partial",I292="Partial",J292="Partial"),"Partial","OK"))))))</f>
        <v/>
      </c>
    </row>
    <row r="293">
      <c r="A293" s="9" t="n"/>
      <c r="B293" s="9" t="n"/>
      <c r="C293" s="9" t="n"/>
      <c r="D293" s="9" t="n"/>
      <c r="E293" s="41" t="n"/>
      <c r="F293" s="9" t="n"/>
      <c r="G293" s="9" t="n"/>
      <c r="H293" s="9" t="n"/>
      <c r="I293" s="9" t="n"/>
      <c r="J293" s="9" t="n"/>
      <c r="K293" s="9" t="n"/>
      <c r="L293" s="42" t="n"/>
      <c r="M293" s="43" t="str">
        <f>IF(B293="","",IF(G293="No","Gap: no BAA",IF(OR(H293="No",I293="No"),"Gap: encryption",IF(J293="No","Gap: access control",IF(OR(G293="",H293="",I293="",J293=""),"Incomplete",IF(OR(H293="Partial",I293="Partial",J293="Partial"),"Partial","OK"))))))</f>
        <v/>
      </c>
    </row>
    <row r="294">
      <c r="A294" s="44" t="n"/>
      <c r="B294" s="44" t="n"/>
      <c r="C294" s="44" t="n"/>
      <c r="D294" s="44" t="n"/>
      <c r="E294" s="45" t="n"/>
      <c r="F294" s="44" t="n"/>
      <c r="G294" s="44" t="n"/>
      <c r="H294" s="44" t="n"/>
      <c r="I294" s="44" t="n"/>
      <c r="J294" s="44" t="n"/>
      <c r="K294" s="44" t="n"/>
      <c r="L294" s="46" t="n"/>
      <c r="M294" s="43" t="str">
        <f>IF(B294="","",IF(G294="No","Gap: no BAA",IF(OR(H294="No",I294="No"),"Gap: encryption",IF(J294="No","Gap: access control",IF(OR(G294="",H294="",I294="",J294=""),"Incomplete",IF(OR(H294="Partial",I294="Partial",J294="Partial"),"Partial","OK"))))))</f>
        <v/>
      </c>
    </row>
    <row r="295">
      <c r="A295" s="9" t="n"/>
      <c r="B295" s="9" t="n"/>
      <c r="C295" s="9" t="n"/>
      <c r="D295" s="9" t="n"/>
      <c r="E295" s="41" t="n"/>
      <c r="F295" s="9" t="n"/>
      <c r="G295" s="9" t="n"/>
      <c r="H295" s="9" t="n"/>
      <c r="I295" s="9" t="n"/>
      <c r="J295" s="9" t="n"/>
      <c r="K295" s="9" t="n"/>
      <c r="L295" s="42" t="n"/>
      <c r="M295" s="43" t="str">
        <f>IF(B295="","",IF(G295="No","Gap: no BAA",IF(OR(H295="No",I295="No"),"Gap: encryption",IF(J295="No","Gap: access control",IF(OR(G295="",H295="",I295="",J295=""),"Incomplete",IF(OR(H295="Partial",I295="Partial",J295="Partial"),"Partial","OK"))))))</f>
        <v/>
      </c>
    </row>
    <row r="296">
      <c r="A296" s="44" t="n"/>
      <c r="B296" s="44" t="n"/>
      <c r="C296" s="44" t="n"/>
      <c r="D296" s="44" t="n"/>
      <c r="E296" s="45" t="n"/>
      <c r="F296" s="44" t="n"/>
      <c r="G296" s="44" t="n"/>
      <c r="H296" s="44" t="n"/>
      <c r="I296" s="44" t="n"/>
      <c r="J296" s="44" t="n"/>
      <c r="K296" s="44" t="n"/>
      <c r="L296" s="46" t="n"/>
      <c r="M296" s="43" t="str">
        <f>IF(B296="","",IF(G296="No","Gap: no BAA",IF(OR(H296="No",I296="No"),"Gap: encryption",IF(J296="No","Gap: access control",IF(OR(G296="",H296="",I296="",J296=""),"Incomplete",IF(OR(H296="Partial",I296="Partial",J296="Partial"),"Partial","OK"))))))</f>
        <v/>
      </c>
    </row>
    <row r="297">
      <c r="A297" s="9" t="n"/>
      <c r="B297" s="9" t="n"/>
      <c r="C297" s="9" t="n"/>
      <c r="D297" s="9" t="n"/>
      <c r="E297" s="41" t="n"/>
      <c r="F297" s="9" t="n"/>
      <c r="G297" s="9" t="n"/>
      <c r="H297" s="9" t="n"/>
      <c r="I297" s="9" t="n"/>
      <c r="J297" s="9" t="n"/>
      <c r="K297" s="9" t="n"/>
      <c r="L297" s="42" t="n"/>
      <c r="M297" s="43" t="str">
        <f>IF(B297="","",IF(G297="No","Gap: no BAA",IF(OR(H297="No",I297="No"),"Gap: encryption",IF(J297="No","Gap: access control",IF(OR(G297="",H297="",I297="",J297=""),"Incomplete",IF(OR(H297="Partial",I297="Partial",J297="Partial"),"Partial","OK"))))))</f>
        <v/>
      </c>
    </row>
    <row r="298">
      <c r="A298" s="44" t="n"/>
      <c r="B298" s="44" t="n"/>
      <c r="C298" s="44" t="n"/>
      <c r="D298" s="44" t="n"/>
      <c r="E298" s="45" t="n"/>
      <c r="F298" s="44" t="n"/>
      <c r="G298" s="44" t="n"/>
      <c r="H298" s="44" t="n"/>
      <c r="I298" s="44" t="n"/>
      <c r="J298" s="44" t="n"/>
      <c r="K298" s="44" t="n"/>
      <c r="L298" s="46" t="n"/>
      <c r="M298" s="43" t="str">
        <f>IF(B298="","",IF(G298="No","Gap: no BAA",IF(OR(H298="No",I298="No"),"Gap: encryption",IF(J298="No","Gap: access control",IF(OR(G298="",H298="",I298="",J298=""),"Incomplete",IF(OR(H298="Partial",I298="Partial",J298="Partial"),"Partial","OK"))))))</f>
        <v/>
      </c>
    </row>
    <row r="299">
      <c r="A299" s="9" t="n"/>
      <c r="B299" s="9" t="n"/>
      <c r="C299" s="9" t="n"/>
      <c r="D299" s="9" t="n"/>
      <c r="E299" s="41" t="n"/>
      <c r="F299" s="9" t="n"/>
      <c r="G299" s="9" t="n"/>
      <c r="H299" s="9" t="n"/>
      <c r="I299" s="9" t="n"/>
      <c r="J299" s="9" t="n"/>
      <c r="K299" s="9" t="n"/>
      <c r="L299" s="42" t="n"/>
      <c r="M299" s="43" t="str">
        <f>IF(B299="","",IF(G299="No","Gap: no BAA",IF(OR(H299="No",I299="No"),"Gap: encryption",IF(J299="No","Gap: access control",IF(OR(G299="",H299="",I299="",J299=""),"Incomplete",IF(OR(H299="Partial",I299="Partial",J299="Partial"),"Partial","OK"))))))</f>
        <v/>
      </c>
    </row>
    <row r="300">
      <c r="A300" s="44" t="n"/>
      <c r="B300" s="44" t="n"/>
      <c r="C300" s="44" t="n"/>
      <c r="D300" s="44" t="n"/>
      <c r="E300" s="45" t="n"/>
      <c r="F300" s="44" t="n"/>
      <c r="G300" s="44" t="n"/>
      <c r="H300" s="44" t="n"/>
      <c r="I300" s="44" t="n"/>
      <c r="J300" s="44" t="n"/>
      <c r="K300" s="44" t="n"/>
      <c r="L300" s="46" t="n"/>
      <c r="M300" s="43" t="str">
        <f>IF(B300="","",IF(G300="No","Gap: no BAA",IF(OR(H300="No",I300="No"),"Gap: encryption",IF(J300="No","Gap: access control",IF(OR(G300="",H300="",I300="",J300=""),"Incomplete",IF(OR(H300="Partial",I300="Partial",J300="Partial"),"Partial","OK"))))))</f>
        <v/>
      </c>
    </row>
    <row r="301">
      <c r="A301" s="9" t="n"/>
      <c r="B301" s="9" t="n"/>
      <c r="C301" s="9" t="n"/>
      <c r="D301" s="9" t="n"/>
      <c r="E301" s="41" t="n"/>
      <c r="F301" s="9" t="n"/>
      <c r="G301" s="9" t="n"/>
      <c r="H301" s="9" t="n"/>
      <c r="I301" s="9" t="n"/>
      <c r="J301" s="9" t="n"/>
      <c r="K301" s="9" t="n"/>
      <c r="L301" s="42" t="n"/>
      <c r="M301" s="43" t="str">
        <f>IF(B301="","",IF(G301="No","Gap: no BAA",IF(OR(H301="No",I301="No"),"Gap: encryption",IF(J301="No","Gap: access control",IF(OR(G301="",H301="",I301="",J301=""),"Incomplete",IF(OR(H301="Partial",I301="Partial",J301="Partial"),"Partial","OK"))))))</f>
        <v/>
      </c>
    </row>
    <row r="302">
      <c r="A302" s="44" t="n"/>
      <c r="B302" s="44" t="n"/>
      <c r="C302" s="44" t="n"/>
      <c r="D302" s="44" t="n"/>
      <c r="E302" s="45" t="n"/>
      <c r="F302" s="44" t="n"/>
      <c r="G302" s="44" t="n"/>
      <c r="H302" s="44" t="n"/>
      <c r="I302" s="44" t="n"/>
      <c r="J302" s="44" t="n"/>
      <c r="K302" s="44" t="n"/>
      <c r="L302" s="46" t="n"/>
      <c r="M302" s="43" t="str">
        <f>IF(B302="","",IF(G302="No","Gap: no BAA",IF(OR(H302="No",I302="No"),"Gap: encryption",IF(J302="No","Gap: access control",IF(OR(G302="",H302="",I302="",J302=""),"Incomplete",IF(OR(H302="Partial",I302="Partial",J302="Partial"),"Partial","OK"))))))</f>
        <v/>
      </c>
    </row>
  </sheetData>
  <autoFilter ref="A2:M302"/>
  <mergeCells count="1">
    <mergeCell ref="A1:M1"/>
  </mergeCells>
  <conditionalFormatting sqref="M3:M302">
    <cfRule type="expression" priority="1" dxfId="0">
      <formula>LEFT(M3,3)="Gap"</formula>
    </cfRule>
    <cfRule type="expression" priority="2" dxfId="1">
      <formula>OR(M3="Partial",M3="Incomplete")</formula>
    </cfRule>
    <cfRule type="expression" priority="3" dxfId="2">
      <formula>M3="OK"</formula>
    </cfRule>
  </conditionalFormatting>
  <dataValidations count="7">
    <dataValidation sqref="C3:C302" showDropDown="0" showInputMessage="0" showErrorMessage="1" allowBlank="1" errorTitle="Invalid entry" error="Pick a value from the list." type="list">
      <formula1>"Application,Database,Cloud storage,Endpoint,Email,Backup,Vendor-hosted,Paper,Other"</formula1>
    </dataValidation>
    <dataValidation sqref="E3:E302" showDropDown="0" showInputMessage="0" showErrorMessage="1" allowBlank="1" errorTitle="Invalid score" error="Enter a whole number from 0 to 100000000." type="whole" operator="between">
      <formula1>0</formula1>
      <formula2>100000000</formula2>
    </dataValidation>
    <dataValidation sqref="G3:G302" showDropDown="0" showInputMessage="0" showErrorMessage="1" allowBlank="1" errorTitle="Invalid entry" error="Pick a value from the list." type="list">
      <formula1>"Yes,No,N/A"</formula1>
    </dataValidation>
    <dataValidation sqref="H3:H302" showDropDown="0" showInputMessage="0" showErrorMessage="1" allowBlank="1" errorTitle="Invalid entry" error="Pick a value from the list." type="list">
      <formula1>"Yes,No,Partial,N/A"</formula1>
    </dataValidation>
    <dataValidation sqref="I3:I302" showDropDown="0" showInputMessage="0" showErrorMessage="1" allowBlank="1" errorTitle="Invalid entry" error="Pick a value from the list." type="list">
      <formula1>"Yes,No,Partial,N/A"</formula1>
    </dataValidation>
    <dataValidation sqref="J3:J302" showDropDown="0" showInputMessage="0" showErrorMessage="1" allowBlank="1" errorTitle="Invalid entry" error="Pick a value from the list." type="list">
      <formula1>"Yes,No,Partial"</formula1>
    </dataValidation>
    <dataValidation sqref="L3:L302" showDropDown="0" showInputMessage="0" showErrorMessage="1" allowBlank="1" errorTitle="Invalid date" error="Enter a date, for example 2026-11-30." type="date" operator="greaterThan">
      <formula1>1</formula1>
    </dataValidation>
  </dataValidations>
  <pageMargins left="0.75" right="0.75" top="1" bottom="1" header="0.5" footer="0.5"/>
</worksheet>
</file>

<file path=xl/worksheets/sheet6.xml><?xml version="1.0" encoding="utf-8"?>
<worksheet xmlns="http://schemas.openxmlformats.org/spreadsheetml/2006/main">
  <sheetPr>
    <tabColor rgb="002F5597"/>
    <outlinePr summaryBelow="1" summaryRight="1"/>
    <pageSetUpPr/>
  </sheetPr>
  <dimension ref="A1:K302"/>
  <sheetViews>
    <sheetView tabSelected="0" workbookViewId="0">
      <pane xSplit="4" ySplit="2" topLeftCell="E3" activePane="bottomRight" state="frozen"/>
      <selection pane="topRight" activeCell="A1" sqref="A1"/>
      <selection pane="bottomLeft" activeCell="A1" sqref="A1"/>
      <selection pane="bottomRight" activeCell="A1" sqref="A1"/>
    </sheetView>
  </sheetViews>
  <sheetFormatPr baseColWidth="8" defaultRowHeight="15"/>
  <cols>
    <col width="18" customWidth="1" min="1" max="1"/>
    <col width="16" customWidth="1" min="2" max="2"/>
    <col width="26" customWidth="1" min="3" max="3"/>
    <col width="34" customWidth="1" min="4" max="4"/>
    <col width="12" customWidth="1" min="5" max="5"/>
    <col width="15" customWidth="1" min="6" max="6"/>
    <col width="46" customWidth="1" min="7" max="7"/>
    <col width="28" customWidth="1" min="8" max="8"/>
    <col width="14" customWidth="1" min="9" max="9"/>
    <col width="12" customWidth="1" min="10" max="10"/>
    <col width="20" customWidth="1" min="11" max="11"/>
  </cols>
  <sheetData>
    <row r="1" ht="24" customHeight="1">
      <c r="A1" s="38" t="inlineStr">
        <is>
          <t>HIPAA SECURITY RULE SAFEGUARDS CHECKLIST</t>
        </is>
      </c>
    </row>
    <row r="2" ht="42" customHeight="1">
      <c r="A2" s="39" t="inlineStr">
        <is>
          <t>Reference (45 CFR)</t>
        </is>
      </c>
      <c r="B2" s="39" t="inlineStr">
        <is>
          <t>Safeguard</t>
        </is>
      </c>
      <c r="C2" s="39" t="inlineStr">
        <is>
          <t>Standard</t>
        </is>
      </c>
      <c r="D2" s="39" t="inlineStr">
        <is>
          <t>Implementation specification</t>
        </is>
      </c>
      <c r="E2" s="39" t="inlineStr">
        <is>
          <t>Required / Addressable</t>
        </is>
      </c>
      <c r="F2" s="39" t="inlineStr">
        <is>
          <t>Status</t>
        </is>
      </c>
      <c r="G2" s="39" t="inlineStr">
        <is>
          <t>How it is met, or documented alternative / reason (required for Addressable not implemented)</t>
        </is>
      </c>
      <c r="H2" s="39" t="inlineStr">
        <is>
          <t>Evidence</t>
        </is>
      </c>
      <c r="I2" s="39" t="inlineStr">
        <is>
          <t>Owner</t>
        </is>
      </c>
      <c r="J2" s="39" t="inlineStr">
        <is>
          <t>Last reviewed</t>
        </is>
      </c>
      <c r="K2" s="40" t="inlineStr">
        <is>
          <t>Compliance result</t>
        </is>
      </c>
    </row>
    <row r="3">
      <c r="A3" s="9" t="inlineStr">
        <is>
          <t>164.308(a)(1)(ii)(A)</t>
        </is>
      </c>
      <c r="B3" s="9" t="inlineStr">
        <is>
          <t>Administrative</t>
        </is>
      </c>
      <c r="C3" s="9" t="inlineStr">
        <is>
          <t>Security management process</t>
        </is>
      </c>
      <c r="D3" s="9" t="inlineStr">
        <is>
          <t>Risk analysis</t>
        </is>
      </c>
      <c r="E3" s="9" t="inlineStr">
        <is>
          <t>Required</t>
        </is>
      </c>
      <c r="F3" s="9" t="n"/>
      <c r="G3" s="9" t="n"/>
      <c r="H3" s="9" t="n"/>
      <c r="I3" s="9" t="n"/>
      <c r="J3" s="42" t="n"/>
      <c r="K3" s="43" t="str">
        <f>IF(F3="","",IF(F3="Implemented","Met",IF(F3="Partially implemented","Partial",IF(F3="Not applicable",IF(G3&lt;&gt;"","Not applicable","Gap"),IF(AND(E3="Addressable",G3&lt;&gt;""),"Documented alternative","Gap")))))</f>
        <v/>
      </c>
    </row>
    <row r="4">
      <c r="A4" s="44" t="inlineStr">
        <is>
          <t>164.308(a)(1)(ii)(B)</t>
        </is>
      </c>
      <c r="B4" s="44" t="inlineStr">
        <is>
          <t>Administrative</t>
        </is>
      </c>
      <c r="C4" s="44" t="inlineStr">
        <is>
          <t>Security management process</t>
        </is>
      </c>
      <c r="D4" s="44" t="inlineStr">
        <is>
          <t>Risk management</t>
        </is>
      </c>
      <c r="E4" s="44" t="inlineStr">
        <is>
          <t>Required</t>
        </is>
      </c>
      <c r="F4" s="44" t="n"/>
      <c r="G4" s="44" t="n"/>
      <c r="H4" s="44" t="n"/>
      <c r="I4" s="44" t="n"/>
      <c r="J4" s="46" t="n"/>
      <c r="K4" s="43" t="str">
        <f>IF(F4="","",IF(F4="Implemented","Met",IF(F4="Partially implemented","Partial",IF(F4="Not applicable",IF(G4&lt;&gt;"","Not applicable","Gap"),IF(AND(E4="Addressable",G4&lt;&gt;""),"Documented alternative","Gap")))))</f>
        <v/>
      </c>
    </row>
    <row r="5">
      <c r="A5" s="9" t="inlineStr">
        <is>
          <t>164.308(a)(1)(ii)(C)</t>
        </is>
      </c>
      <c r="B5" s="9" t="inlineStr">
        <is>
          <t>Administrative</t>
        </is>
      </c>
      <c r="C5" s="9" t="inlineStr">
        <is>
          <t>Security management process</t>
        </is>
      </c>
      <c r="D5" s="9" t="inlineStr">
        <is>
          <t>Sanction policy</t>
        </is>
      </c>
      <c r="E5" s="9" t="inlineStr">
        <is>
          <t>Required</t>
        </is>
      </c>
      <c r="F5" s="9" t="n"/>
      <c r="G5" s="9" t="n"/>
      <c r="H5" s="9" t="n"/>
      <c r="I5" s="9" t="n"/>
      <c r="J5" s="42" t="n"/>
      <c r="K5" s="43" t="str">
        <f>IF(F5="","",IF(F5="Implemented","Met",IF(F5="Partially implemented","Partial",IF(F5="Not applicable",IF(G5&lt;&gt;"","Not applicable","Gap"),IF(AND(E5="Addressable",G5&lt;&gt;""),"Documented alternative","Gap")))))</f>
        <v/>
      </c>
    </row>
    <row r="6">
      <c r="A6" s="44" t="inlineStr">
        <is>
          <t>164.308(a)(1)(ii)(D)</t>
        </is>
      </c>
      <c r="B6" s="44" t="inlineStr">
        <is>
          <t>Administrative</t>
        </is>
      </c>
      <c r="C6" s="44" t="inlineStr">
        <is>
          <t>Security management process</t>
        </is>
      </c>
      <c r="D6" s="44" t="inlineStr">
        <is>
          <t>Information system activity review</t>
        </is>
      </c>
      <c r="E6" s="44" t="inlineStr">
        <is>
          <t>Required</t>
        </is>
      </c>
      <c r="F6" s="44" t="n"/>
      <c r="G6" s="44" t="n"/>
      <c r="H6" s="44" t="n"/>
      <c r="I6" s="44" t="n"/>
      <c r="J6" s="46" t="n"/>
      <c r="K6" s="43" t="str">
        <f>IF(F6="","",IF(F6="Implemented","Met",IF(F6="Partially implemented","Partial",IF(F6="Not applicable",IF(G6&lt;&gt;"","Not applicable","Gap"),IF(AND(E6="Addressable",G6&lt;&gt;""),"Documented alternative","Gap")))))</f>
        <v/>
      </c>
    </row>
    <row r="7">
      <c r="A7" s="9" t="inlineStr">
        <is>
          <t>164.308(a)(2)</t>
        </is>
      </c>
      <c r="B7" s="9" t="inlineStr">
        <is>
          <t>Administrative</t>
        </is>
      </c>
      <c r="C7" s="9" t="inlineStr">
        <is>
          <t>Assigned security responsibility</t>
        </is>
      </c>
      <c r="D7" s="9" t="inlineStr">
        <is>
          <t>Security official designated</t>
        </is>
      </c>
      <c r="E7" s="9" t="inlineStr">
        <is>
          <t>Required</t>
        </is>
      </c>
      <c r="F7" s="9" t="n"/>
      <c r="G7" s="9" t="n"/>
      <c r="H7" s="9" t="n"/>
      <c r="I7" s="9" t="n"/>
      <c r="J7" s="42" t="n"/>
      <c r="K7" s="43" t="str">
        <f>IF(F7="","",IF(F7="Implemented","Met",IF(F7="Partially implemented","Partial",IF(F7="Not applicable",IF(G7&lt;&gt;"","Not applicable","Gap"),IF(AND(E7="Addressable",G7&lt;&gt;""),"Documented alternative","Gap")))))</f>
        <v/>
      </c>
    </row>
    <row r="8">
      <c r="A8" s="44" t="inlineStr">
        <is>
          <t>164.308(a)(3)(ii)(A)</t>
        </is>
      </c>
      <c r="B8" s="44" t="inlineStr">
        <is>
          <t>Administrative</t>
        </is>
      </c>
      <c r="C8" s="44" t="inlineStr">
        <is>
          <t>Workforce security</t>
        </is>
      </c>
      <c r="D8" s="44" t="inlineStr">
        <is>
          <t>Authorization and/or supervision</t>
        </is>
      </c>
      <c r="E8" s="44" t="inlineStr">
        <is>
          <t>Addressable</t>
        </is>
      </c>
      <c r="F8" s="44" t="n"/>
      <c r="G8" s="44" t="n"/>
      <c r="H8" s="44" t="n"/>
      <c r="I8" s="44" t="n"/>
      <c r="J8" s="46" t="n"/>
      <c r="K8" s="43" t="str">
        <f>IF(F8="","",IF(F8="Implemented","Met",IF(F8="Partially implemented","Partial",IF(F8="Not applicable",IF(G8&lt;&gt;"","Not applicable","Gap"),IF(AND(E8="Addressable",G8&lt;&gt;""),"Documented alternative","Gap")))))</f>
        <v/>
      </c>
    </row>
    <row r="9">
      <c r="A9" s="9" t="inlineStr">
        <is>
          <t>164.308(a)(3)(ii)(B)</t>
        </is>
      </c>
      <c r="B9" s="9" t="inlineStr">
        <is>
          <t>Administrative</t>
        </is>
      </c>
      <c r="C9" s="9" t="inlineStr">
        <is>
          <t>Workforce security</t>
        </is>
      </c>
      <c r="D9" s="9" t="inlineStr">
        <is>
          <t>Workforce clearance procedure</t>
        </is>
      </c>
      <c r="E9" s="9" t="inlineStr">
        <is>
          <t>Addressable</t>
        </is>
      </c>
      <c r="F9" s="9" t="n"/>
      <c r="G9" s="9" t="n"/>
      <c r="H9" s="9" t="n"/>
      <c r="I9" s="9" t="n"/>
      <c r="J9" s="42" t="n"/>
      <c r="K9" s="43" t="str">
        <f>IF(F9="","",IF(F9="Implemented","Met",IF(F9="Partially implemented","Partial",IF(F9="Not applicable",IF(G9&lt;&gt;"","Not applicable","Gap"),IF(AND(E9="Addressable",G9&lt;&gt;""),"Documented alternative","Gap")))))</f>
        <v/>
      </c>
    </row>
    <row r="10">
      <c r="A10" s="44" t="inlineStr">
        <is>
          <t>164.308(a)(3)(ii)(C)</t>
        </is>
      </c>
      <c r="B10" s="44" t="inlineStr">
        <is>
          <t>Administrative</t>
        </is>
      </c>
      <c r="C10" s="44" t="inlineStr">
        <is>
          <t>Workforce security</t>
        </is>
      </c>
      <c r="D10" s="44" t="inlineStr">
        <is>
          <t>Termination procedures</t>
        </is>
      </c>
      <c r="E10" s="44" t="inlineStr">
        <is>
          <t>Addressable</t>
        </is>
      </c>
      <c r="F10" s="44" t="n"/>
      <c r="G10" s="44" t="n"/>
      <c r="H10" s="44" t="n"/>
      <c r="I10" s="44" t="n"/>
      <c r="J10" s="46" t="n"/>
      <c r="K10" s="43" t="str">
        <f>IF(F10="","",IF(F10="Implemented","Met",IF(F10="Partially implemented","Partial",IF(F10="Not applicable",IF(G10&lt;&gt;"","Not applicable","Gap"),IF(AND(E10="Addressable",G10&lt;&gt;""),"Documented alternative","Gap")))))</f>
        <v/>
      </c>
    </row>
    <row r="11">
      <c r="A11" s="9" t="inlineStr">
        <is>
          <t>164.308(a)(4)(ii)(A)</t>
        </is>
      </c>
      <c r="B11" s="9" t="inlineStr">
        <is>
          <t>Administrative</t>
        </is>
      </c>
      <c r="C11" s="9" t="inlineStr">
        <is>
          <t>Information access management</t>
        </is>
      </c>
      <c r="D11" s="9" t="inlineStr">
        <is>
          <t>Isolating health care clearinghouse functions</t>
        </is>
      </c>
      <c r="E11" s="9" t="inlineStr">
        <is>
          <t>Required</t>
        </is>
      </c>
      <c r="F11" s="9" t="n"/>
      <c r="G11" s="9" t="n"/>
      <c r="H11" s="9" t="n"/>
      <c r="I11" s="9" t="n"/>
      <c r="J11" s="42" t="n"/>
      <c r="K11" s="43" t="str">
        <f>IF(F11="","",IF(F11="Implemented","Met",IF(F11="Partially implemented","Partial",IF(F11="Not applicable",IF(G11&lt;&gt;"","Not applicable","Gap"),IF(AND(E11="Addressable",G11&lt;&gt;""),"Documented alternative","Gap")))))</f>
        <v/>
      </c>
    </row>
    <row r="12">
      <c r="A12" s="44" t="inlineStr">
        <is>
          <t>164.308(a)(4)(ii)(B)</t>
        </is>
      </c>
      <c r="B12" s="44" t="inlineStr">
        <is>
          <t>Administrative</t>
        </is>
      </c>
      <c r="C12" s="44" t="inlineStr">
        <is>
          <t>Information access management</t>
        </is>
      </c>
      <c r="D12" s="44" t="inlineStr">
        <is>
          <t>Access authorization</t>
        </is>
      </c>
      <c r="E12" s="44" t="inlineStr">
        <is>
          <t>Addressable</t>
        </is>
      </c>
      <c r="F12" s="44" t="n"/>
      <c r="G12" s="44" t="n"/>
      <c r="H12" s="44" t="n"/>
      <c r="I12" s="44" t="n"/>
      <c r="J12" s="46" t="n"/>
      <c r="K12" s="43" t="str">
        <f>IF(F12="","",IF(F12="Implemented","Met",IF(F12="Partially implemented","Partial",IF(F12="Not applicable",IF(G12&lt;&gt;"","Not applicable","Gap"),IF(AND(E12="Addressable",G12&lt;&gt;""),"Documented alternative","Gap")))))</f>
        <v/>
      </c>
    </row>
    <row r="13">
      <c r="A13" s="9" t="inlineStr">
        <is>
          <t>164.308(a)(4)(ii)(C)</t>
        </is>
      </c>
      <c r="B13" s="9" t="inlineStr">
        <is>
          <t>Administrative</t>
        </is>
      </c>
      <c r="C13" s="9" t="inlineStr">
        <is>
          <t>Information access management</t>
        </is>
      </c>
      <c r="D13" s="9" t="inlineStr">
        <is>
          <t>Access establishment and modification</t>
        </is>
      </c>
      <c r="E13" s="9" t="inlineStr">
        <is>
          <t>Addressable</t>
        </is>
      </c>
      <c r="F13" s="9" t="n"/>
      <c r="G13" s="9" t="n"/>
      <c r="H13" s="9" t="n"/>
      <c r="I13" s="9" t="n"/>
      <c r="J13" s="42" t="n"/>
      <c r="K13" s="43" t="str">
        <f>IF(F13="","",IF(F13="Implemented","Met",IF(F13="Partially implemented","Partial",IF(F13="Not applicable",IF(G13&lt;&gt;"","Not applicable","Gap"),IF(AND(E13="Addressable",G13&lt;&gt;""),"Documented alternative","Gap")))))</f>
        <v/>
      </c>
    </row>
    <row r="14">
      <c r="A14" s="44" t="inlineStr">
        <is>
          <t>164.308(a)(5)(ii)(A)</t>
        </is>
      </c>
      <c r="B14" s="44" t="inlineStr">
        <is>
          <t>Administrative</t>
        </is>
      </c>
      <c r="C14" s="44" t="inlineStr">
        <is>
          <t>Security awareness and training</t>
        </is>
      </c>
      <c r="D14" s="44" t="inlineStr">
        <is>
          <t>Security reminders</t>
        </is>
      </c>
      <c r="E14" s="44" t="inlineStr">
        <is>
          <t>Addressable</t>
        </is>
      </c>
      <c r="F14" s="44" t="n"/>
      <c r="G14" s="44" t="n"/>
      <c r="H14" s="44" t="n"/>
      <c r="I14" s="44" t="n"/>
      <c r="J14" s="46" t="n"/>
      <c r="K14" s="43" t="str">
        <f>IF(F14="","",IF(F14="Implemented","Met",IF(F14="Partially implemented","Partial",IF(F14="Not applicable",IF(G14&lt;&gt;"","Not applicable","Gap"),IF(AND(E14="Addressable",G14&lt;&gt;""),"Documented alternative","Gap")))))</f>
        <v/>
      </c>
    </row>
    <row r="15">
      <c r="A15" s="9" t="inlineStr">
        <is>
          <t>164.308(a)(5)(ii)(B)</t>
        </is>
      </c>
      <c r="B15" s="9" t="inlineStr">
        <is>
          <t>Administrative</t>
        </is>
      </c>
      <c r="C15" s="9" t="inlineStr">
        <is>
          <t>Security awareness and training</t>
        </is>
      </c>
      <c r="D15" s="9" t="inlineStr">
        <is>
          <t>Protection from malicious software</t>
        </is>
      </c>
      <c r="E15" s="9" t="inlineStr">
        <is>
          <t>Addressable</t>
        </is>
      </c>
      <c r="F15" s="9" t="n"/>
      <c r="G15" s="9" t="n"/>
      <c r="H15" s="9" t="n"/>
      <c r="I15" s="9" t="n"/>
      <c r="J15" s="42" t="n"/>
      <c r="K15" s="43" t="str">
        <f>IF(F15="","",IF(F15="Implemented","Met",IF(F15="Partially implemented","Partial",IF(F15="Not applicable",IF(G15&lt;&gt;"","Not applicable","Gap"),IF(AND(E15="Addressable",G15&lt;&gt;""),"Documented alternative","Gap")))))</f>
        <v/>
      </c>
    </row>
    <row r="16">
      <c r="A16" s="44" t="inlineStr">
        <is>
          <t>164.308(a)(5)(ii)(C)</t>
        </is>
      </c>
      <c r="B16" s="44" t="inlineStr">
        <is>
          <t>Administrative</t>
        </is>
      </c>
      <c r="C16" s="44" t="inlineStr">
        <is>
          <t>Security awareness and training</t>
        </is>
      </c>
      <c r="D16" s="44" t="inlineStr">
        <is>
          <t>Log-in monitoring</t>
        </is>
      </c>
      <c r="E16" s="44" t="inlineStr">
        <is>
          <t>Addressable</t>
        </is>
      </c>
      <c r="F16" s="44" t="n"/>
      <c r="G16" s="44" t="n"/>
      <c r="H16" s="44" t="n"/>
      <c r="I16" s="44" t="n"/>
      <c r="J16" s="46" t="n"/>
      <c r="K16" s="43" t="str">
        <f>IF(F16="","",IF(F16="Implemented","Met",IF(F16="Partially implemented","Partial",IF(F16="Not applicable",IF(G16&lt;&gt;"","Not applicable","Gap"),IF(AND(E16="Addressable",G16&lt;&gt;""),"Documented alternative","Gap")))))</f>
        <v/>
      </c>
    </row>
    <row r="17">
      <c r="A17" s="9" t="inlineStr">
        <is>
          <t>164.308(a)(5)(ii)(D)</t>
        </is>
      </c>
      <c r="B17" s="9" t="inlineStr">
        <is>
          <t>Administrative</t>
        </is>
      </c>
      <c r="C17" s="9" t="inlineStr">
        <is>
          <t>Security awareness and training</t>
        </is>
      </c>
      <c r="D17" s="9" t="inlineStr">
        <is>
          <t>Password management</t>
        </is>
      </c>
      <c r="E17" s="9" t="inlineStr">
        <is>
          <t>Addressable</t>
        </is>
      </c>
      <c r="F17" s="9" t="n"/>
      <c r="G17" s="9" t="n"/>
      <c r="H17" s="9" t="n"/>
      <c r="I17" s="9" t="n"/>
      <c r="J17" s="42" t="n"/>
      <c r="K17" s="43" t="str">
        <f>IF(F17="","",IF(F17="Implemented","Met",IF(F17="Partially implemented","Partial",IF(F17="Not applicable",IF(G17&lt;&gt;"","Not applicable","Gap"),IF(AND(E17="Addressable",G17&lt;&gt;""),"Documented alternative","Gap")))))</f>
        <v/>
      </c>
    </row>
    <row r="18">
      <c r="A18" s="44" t="inlineStr">
        <is>
          <t>164.308(a)(6)(ii)</t>
        </is>
      </c>
      <c r="B18" s="44" t="inlineStr">
        <is>
          <t>Administrative</t>
        </is>
      </c>
      <c r="C18" s="44" t="inlineStr">
        <is>
          <t>Security incident procedures</t>
        </is>
      </c>
      <c r="D18" s="44" t="inlineStr">
        <is>
          <t>Response and reporting</t>
        </is>
      </c>
      <c r="E18" s="44" t="inlineStr">
        <is>
          <t>Required</t>
        </is>
      </c>
      <c r="F18" s="44" t="n"/>
      <c r="G18" s="44" t="n"/>
      <c r="H18" s="44" t="n"/>
      <c r="I18" s="44" t="n"/>
      <c r="J18" s="46" t="n"/>
      <c r="K18" s="43" t="str">
        <f>IF(F18="","",IF(F18="Implemented","Met",IF(F18="Partially implemented","Partial",IF(F18="Not applicable",IF(G18&lt;&gt;"","Not applicable","Gap"),IF(AND(E18="Addressable",G18&lt;&gt;""),"Documented alternative","Gap")))))</f>
        <v/>
      </c>
    </row>
    <row r="19">
      <c r="A19" s="9" t="inlineStr">
        <is>
          <t>164.308(a)(7)(ii)(A)</t>
        </is>
      </c>
      <c r="B19" s="9" t="inlineStr">
        <is>
          <t>Administrative</t>
        </is>
      </c>
      <c r="C19" s="9" t="inlineStr">
        <is>
          <t>Contingency plan</t>
        </is>
      </c>
      <c r="D19" s="9" t="inlineStr">
        <is>
          <t>Data backup plan</t>
        </is>
      </c>
      <c r="E19" s="9" t="inlineStr">
        <is>
          <t>Required</t>
        </is>
      </c>
      <c r="F19" s="9" t="n"/>
      <c r="G19" s="9" t="n"/>
      <c r="H19" s="9" t="n"/>
      <c r="I19" s="9" t="n"/>
      <c r="J19" s="42" t="n"/>
      <c r="K19" s="43" t="str">
        <f>IF(F19="","",IF(F19="Implemented","Met",IF(F19="Partially implemented","Partial",IF(F19="Not applicable",IF(G19&lt;&gt;"","Not applicable","Gap"),IF(AND(E19="Addressable",G19&lt;&gt;""),"Documented alternative","Gap")))))</f>
        <v/>
      </c>
    </row>
    <row r="20">
      <c r="A20" s="44" t="inlineStr">
        <is>
          <t>164.308(a)(7)(ii)(B)</t>
        </is>
      </c>
      <c r="B20" s="44" t="inlineStr">
        <is>
          <t>Administrative</t>
        </is>
      </c>
      <c r="C20" s="44" t="inlineStr">
        <is>
          <t>Contingency plan</t>
        </is>
      </c>
      <c r="D20" s="44" t="inlineStr">
        <is>
          <t>Disaster recovery plan</t>
        </is>
      </c>
      <c r="E20" s="44" t="inlineStr">
        <is>
          <t>Required</t>
        </is>
      </c>
      <c r="F20" s="44" t="n"/>
      <c r="G20" s="44" t="n"/>
      <c r="H20" s="44" t="n"/>
      <c r="I20" s="44" t="n"/>
      <c r="J20" s="46" t="n"/>
      <c r="K20" s="43" t="str">
        <f>IF(F20="","",IF(F20="Implemented","Met",IF(F20="Partially implemented","Partial",IF(F20="Not applicable",IF(G20&lt;&gt;"","Not applicable","Gap"),IF(AND(E20="Addressable",G20&lt;&gt;""),"Documented alternative","Gap")))))</f>
        <v/>
      </c>
    </row>
    <row r="21">
      <c r="A21" s="9" t="inlineStr">
        <is>
          <t>164.308(a)(7)(ii)(C)</t>
        </is>
      </c>
      <c r="B21" s="9" t="inlineStr">
        <is>
          <t>Administrative</t>
        </is>
      </c>
      <c r="C21" s="9" t="inlineStr">
        <is>
          <t>Contingency plan</t>
        </is>
      </c>
      <c r="D21" s="9" t="inlineStr">
        <is>
          <t>Emergency mode operation plan</t>
        </is>
      </c>
      <c r="E21" s="9" t="inlineStr">
        <is>
          <t>Required</t>
        </is>
      </c>
      <c r="F21" s="9" t="n"/>
      <c r="G21" s="9" t="n"/>
      <c r="H21" s="9" t="n"/>
      <c r="I21" s="9" t="n"/>
      <c r="J21" s="42" t="n"/>
      <c r="K21" s="43" t="str">
        <f>IF(F21="","",IF(F21="Implemented","Met",IF(F21="Partially implemented","Partial",IF(F21="Not applicable",IF(G21&lt;&gt;"","Not applicable","Gap"),IF(AND(E21="Addressable",G21&lt;&gt;""),"Documented alternative","Gap")))))</f>
        <v/>
      </c>
    </row>
    <row r="22">
      <c r="A22" s="44" t="inlineStr">
        <is>
          <t>164.308(a)(7)(ii)(D)</t>
        </is>
      </c>
      <c r="B22" s="44" t="inlineStr">
        <is>
          <t>Administrative</t>
        </is>
      </c>
      <c r="C22" s="44" t="inlineStr">
        <is>
          <t>Contingency plan</t>
        </is>
      </c>
      <c r="D22" s="44" t="inlineStr">
        <is>
          <t>Testing and revision procedures</t>
        </is>
      </c>
      <c r="E22" s="44" t="inlineStr">
        <is>
          <t>Addressable</t>
        </is>
      </c>
      <c r="F22" s="44" t="n"/>
      <c r="G22" s="44" t="n"/>
      <c r="H22" s="44" t="n"/>
      <c r="I22" s="44" t="n"/>
      <c r="J22" s="46" t="n"/>
      <c r="K22" s="43" t="str">
        <f>IF(F22="","",IF(F22="Implemented","Met",IF(F22="Partially implemented","Partial",IF(F22="Not applicable",IF(G22&lt;&gt;"","Not applicable","Gap"),IF(AND(E22="Addressable",G22&lt;&gt;""),"Documented alternative","Gap")))))</f>
        <v/>
      </c>
    </row>
    <row r="23">
      <c r="A23" s="9" t="inlineStr">
        <is>
          <t>164.308(a)(7)(ii)(E)</t>
        </is>
      </c>
      <c r="B23" s="9" t="inlineStr">
        <is>
          <t>Administrative</t>
        </is>
      </c>
      <c r="C23" s="9" t="inlineStr">
        <is>
          <t>Contingency plan</t>
        </is>
      </c>
      <c r="D23" s="9" t="inlineStr">
        <is>
          <t>Applications and data criticality analysis</t>
        </is>
      </c>
      <c r="E23" s="9" t="inlineStr">
        <is>
          <t>Addressable</t>
        </is>
      </c>
      <c r="F23" s="9" t="n"/>
      <c r="G23" s="9" t="n"/>
      <c r="H23" s="9" t="n"/>
      <c r="I23" s="9" t="n"/>
      <c r="J23" s="42" t="n"/>
      <c r="K23" s="43" t="str">
        <f>IF(F23="","",IF(F23="Implemented","Met",IF(F23="Partially implemented","Partial",IF(F23="Not applicable",IF(G23&lt;&gt;"","Not applicable","Gap"),IF(AND(E23="Addressable",G23&lt;&gt;""),"Documented alternative","Gap")))))</f>
        <v/>
      </c>
    </row>
    <row r="24">
      <c r="A24" s="44" t="inlineStr">
        <is>
          <t>164.308(a)(8)</t>
        </is>
      </c>
      <c r="B24" s="44" t="inlineStr">
        <is>
          <t>Administrative</t>
        </is>
      </c>
      <c r="C24" s="44" t="inlineStr">
        <is>
          <t>Evaluation</t>
        </is>
      </c>
      <c r="D24" s="44" t="inlineStr">
        <is>
          <t>Periodic technical and nontechnical evaluation</t>
        </is>
      </c>
      <c r="E24" s="44" t="inlineStr">
        <is>
          <t>Required</t>
        </is>
      </c>
      <c r="F24" s="44" t="n"/>
      <c r="G24" s="44" t="n"/>
      <c r="H24" s="44" t="n"/>
      <c r="I24" s="44" t="n"/>
      <c r="J24" s="46" t="n"/>
      <c r="K24" s="43" t="str">
        <f>IF(F24="","",IF(F24="Implemented","Met",IF(F24="Partially implemented","Partial",IF(F24="Not applicable",IF(G24&lt;&gt;"","Not applicable","Gap"),IF(AND(E24="Addressable",G24&lt;&gt;""),"Documented alternative","Gap")))))</f>
        <v/>
      </c>
    </row>
    <row r="25">
      <c r="A25" s="9" t="inlineStr">
        <is>
          <t>164.308(b)(3)</t>
        </is>
      </c>
      <c r="B25" s="9" t="inlineStr">
        <is>
          <t>Administrative</t>
        </is>
      </c>
      <c r="C25" s="9" t="inlineStr">
        <is>
          <t>Business associate contracts and other arrangements</t>
        </is>
      </c>
      <c r="D25" s="9" t="inlineStr">
        <is>
          <t>Written contract or other arrangement</t>
        </is>
      </c>
      <c r="E25" s="9" t="inlineStr">
        <is>
          <t>Required</t>
        </is>
      </c>
      <c r="F25" s="9" t="n"/>
      <c r="G25" s="9" t="n"/>
      <c r="H25" s="9" t="n"/>
      <c r="I25" s="9" t="n"/>
      <c r="J25" s="42" t="n"/>
      <c r="K25" s="43" t="str">
        <f>IF(F25="","",IF(F25="Implemented","Met",IF(F25="Partially implemented","Partial",IF(F25="Not applicable",IF(G25&lt;&gt;"","Not applicable","Gap"),IF(AND(E25="Addressable",G25&lt;&gt;""),"Documented alternative","Gap")))))</f>
        <v/>
      </c>
    </row>
    <row r="26">
      <c r="A26" s="44" t="inlineStr">
        <is>
          <t>164.310(a)(2)(i)</t>
        </is>
      </c>
      <c r="B26" s="44" t="inlineStr">
        <is>
          <t>Physical</t>
        </is>
      </c>
      <c r="C26" s="44" t="inlineStr">
        <is>
          <t>Facility access controls</t>
        </is>
      </c>
      <c r="D26" s="44" t="inlineStr">
        <is>
          <t>Contingency operations</t>
        </is>
      </c>
      <c r="E26" s="44" t="inlineStr">
        <is>
          <t>Addressable</t>
        </is>
      </c>
      <c r="F26" s="44" t="n"/>
      <c r="G26" s="44" t="n"/>
      <c r="H26" s="44" t="n"/>
      <c r="I26" s="44" t="n"/>
      <c r="J26" s="46" t="n"/>
      <c r="K26" s="43" t="str">
        <f>IF(F26="","",IF(F26="Implemented","Met",IF(F26="Partially implemented","Partial",IF(F26="Not applicable",IF(G26&lt;&gt;"","Not applicable","Gap"),IF(AND(E26="Addressable",G26&lt;&gt;""),"Documented alternative","Gap")))))</f>
        <v/>
      </c>
    </row>
    <row r="27">
      <c r="A27" s="9" t="inlineStr">
        <is>
          <t>164.310(a)(2)(ii)</t>
        </is>
      </c>
      <c r="B27" s="9" t="inlineStr">
        <is>
          <t>Physical</t>
        </is>
      </c>
      <c r="C27" s="9" t="inlineStr">
        <is>
          <t>Facility access controls</t>
        </is>
      </c>
      <c r="D27" s="9" t="inlineStr">
        <is>
          <t>Facility security plan</t>
        </is>
      </c>
      <c r="E27" s="9" t="inlineStr">
        <is>
          <t>Addressable</t>
        </is>
      </c>
      <c r="F27" s="9" t="n"/>
      <c r="G27" s="9" t="n"/>
      <c r="H27" s="9" t="n"/>
      <c r="I27" s="9" t="n"/>
      <c r="J27" s="42" t="n"/>
      <c r="K27" s="43" t="str">
        <f>IF(F27="","",IF(F27="Implemented","Met",IF(F27="Partially implemented","Partial",IF(F27="Not applicable",IF(G27&lt;&gt;"","Not applicable","Gap"),IF(AND(E27="Addressable",G27&lt;&gt;""),"Documented alternative","Gap")))))</f>
        <v/>
      </c>
    </row>
    <row r="28">
      <c r="A28" s="44" t="inlineStr">
        <is>
          <t>164.310(a)(2)(iii)</t>
        </is>
      </c>
      <c r="B28" s="44" t="inlineStr">
        <is>
          <t>Physical</t>
        </is>
      </c>
      <c r="C28" s="44" t="inlineStr">
        <is>
          <t>Facility access controls</t>
        </is>
      </c>
      <c r="D28" s="44" t="inlineStr">
        <is>
          <t>Access control and validation procedures</t>
        </is>
      </c>
      <c r="E28" s="44" t="inlineStr">
        <is>
          <t>Addressable</t>
        </is>
      </c>
      <c r="F28" s="44" t="n"/>
      <c r="G28" s="44" t="n"/>
      <c r="H28" s="44" t="n"/>
      <c r="I28" s="44" t="n"/>
      <c r="J28" s="46" t="n"/>
      <c r="K28" s="43" t="str">
        <f>IF(F28="","",IF(F28="Implemented","Met",IF(F28="Partially implemented","Partial",IF(F28="Not applicable",IF(G28&lt;&gt;"","Not applicable","Gap"),IF(AND(E28="Addressable",G28&lt;&gt;""),"Documented alternative","Gap")))))</f>
        <v/>
      </c>
    </row>
    <row r="29">
      <c r="A29" s="9" t="inlineStr">
        <is>
          <t>164.310(a)(2)(iv)</t>
        </is>
      </c>
      <c r="B29" s="9" t="inlineStr">
        <is>
          <t>Physical</t>
        </is>
      </c>
      <c r="C29" s="9" t="inlineStr">
        <is>
          <t>Facility access controls</t>
        </is>
      </c>
      <c r="D29" s="9" t="inlineStr">
        <is>
          <t>Maintenance records</t>
        </is>
      </c>
      <c r="E29" s="9" t="inlineStr">
        <is>
          <t>Addressable</t>
        </is>
      </c>
      <c r="F29" s="9" t="n"/>
      <c r="G29" s="9" t="n"/>
      <c r="H29" s="9" t="n"/>
      <c r="I29" s="9" t="n"/>
      <c r="J29" s="42" t="n"/>
      <c r="K29" s="43" t="str">
        <f>IF(F29="","",IF(F29="Implemented","Met",IF(F29="Partially implemented","Partial",IF(F29="Not applicable",IF(G29&lt;&gt;"","Not applicable","Gap"),IF(AND(E29="Addressable",G29&lt;&gt;""),"Documented alternative","Gap")))))</f>
        <v/>
      </c>
    </row>
    <row r="30">
      <c r="A30" s="44" t="inlineStr">
        <is>
          <t>164.310(b)</t>
        </is>
      </c>
      <c r="B30" s="44" t="inlineStr">
        <is>
          <t>Physical</t>
        </is>
      </c>
      <c r="C30" s="44" t="inlineStr">
        <is>
          <t>Workstation use</t>
        </is>
      </c>
      <c r="D30" s="44" t="inlineStr">
        <is>
          <t>Workstation use policies</t>
        </is>
      </c>
      <c r="E30" s="44" t="inlineStr">
        <is>
          <t>Required</t>
        </is>
      </c>
      <c r="F30" s="44" t="n"/>
      <c r="G30" s="44" t="n"/>
      <c r="H30" s="44" t="n"/>
      <c r="I30" s="44" t="n"/>
      <c r="J30" s="46" t="n"/>
      <c r="K30" s="43" t="str">
        <f>IF(F30="","",IF(F30="Implemented","Met",IF(F30="Partially implemented","Partial",IF(F30="Not applicable",IF(G30&lt;&gt;"","Not applicable","Gap"),IF(AND(E30="Addressable",G30&lt;&gt;""),"Documented alternative","Gap")))))</f>
        <v/>
      </c>
    </row>
    <row r="31">
      <c r="A31" s="9" t="inlineStr">
        <is>
          <t>164.310(c)</t>
        </is>
      </c>
      <c r="B31" s="9" t="inlineStr">
        <is>
          <t>Physical</t>
        </is>
      </c>
      <c r="C31" s="9" t="inlineStr">
        <is>
          <t>Workstation security</t>
        </is>
      </c>
      <c r="D31" s="9" t="inlineStr">
        <is>
          <t>Physical safeguards for workstations</t>
        </is>
      </c>
      <c r="E31" s="9" t="inlineStr">
        <is>
          <t>Required</t>
        </is>
      </c>
      <c r="F31" s="9" t="n"/>
      <c r="G31" s="9" t="n"/>
      <c r="H31" s="9" t="n"/>
      <c r="I31" s="9" t="n"/>
      <c r="J31" s="42" t="n"/>
      <c r="K31" s="43" t="str">
        <f>IF(F31="","",IF(F31="Implemented","Met",IF(F31="Partially implemented","Partial",IF(F31="Not applicable",IF(G31&lt;&gt;"","Not applicable","Gap"),IF(AND(E31="Addressable",G31&lt;&gt;""),"Documented alternative","Gap")))))</f>
        <v/>
      </c>
    </row>
    <row r="32">
      <c r="A32" s="44" t="inlineStr">
        <is>
          <t>164.310(d)(2)(i)</t>
        </is>
      </c>
      <c r="B32" s="44" t="inlineStr">
        <is>
          <t>Physical</t>
        </is>
      </c>
      <c r="C32" s="44" t="inlineStr">
        <is>
          <t>Device and media controls</t>
        </is>
      </c>
      <c r="D32" s="44" t="inlineStr">
        <is>
          <t>Disposal</t>
        </is>
      </c>
      <c r="E32" s="44" t="inlineStr">
        <is>
          <t>Required</t>
        </is>
      </c>
      <c r="F32" s="44" t="n"/>
      <c r="G32" s="44" t="n"/>
      <c r="H32" s="44" t="n"/>
      <c r="I32" s="44" t="n"/>
      <c r="J32" s="46" t="n"/>
      <c r="K32" s="43" t="str">
        <f>IF(F32="","",IF(F32="Implemented","Met",IF(F32="Partially implemented","Partial",IF(F32="Not applicable",IF(G32&lt;&gt;"","Not applicable","Gap"),IF(AND(E32="Addressable",G32&lt;&gt;""),"Documented alternative","Gap")))))</f>
        <v/>
      </c>
    </row>
    <row r="33">
      <c r="A33" s="9" t="inlineStr">
        <is>
          <t>164.310(d)(2)(ii)</t>
        </is>
      </c>
      <c r="B33" s="9" t="inlineStr">
        <is>
          <t>Physical</t>
        </is>
      </c>
      <c r="C33" s="9" t="inlineStr">
        <is>
          <t>Device and media controls</t>
        </is>
      </c>
      <c r="D33" s="9" t="inlineStr">
        <is>
          <t>Media re-use</t>
        </is>
      </c>
      <c r="E33" s="9" t="inlineStr">
        <is>
          <t>Required</t>
        </is>
      </c>
      <c r="F33" s="9" t="n"/>
      <c r="G33" s="9" t="n"/>
      <c r="H33" s="9" t="n"/>
      <c r="I33" s="9" t="n"/>
      <c r="J33" s="42" t="n"/>
      <c r="K33" s="43" t="str">
        <f>IF(F33="","",IF(F33="Implemented","Met",IF(F33="Partially implemented","Partial",IF(F33="Not applicable",IF(G33&lt;&gt;"","Not applicable","Gap"),IF(AND(E33="Addressable",G33&lt;&gt;""),"Documented alternative","Gap")))))</f>
        <v/>
      </c>
    </row>
    <row r="34">
      <c r="A34" s="44" t="inlineStr">
        <is>
          <t>164.310(d)(2)(iii)</t>
        </is>
      </c>
      <c r="B34" s="44" t="inlineStr">
        <is>
          <t>Physical</t>
        </is>
      </c>
      <c r="C34" s="44" t="inlineStr">
        <is>
          <t>Device and media controls</t>
        </is>
      </c>
      <c r="D34" s="44" t="inlineStr">
        <is>
          <t>Accountability</t>
        </is>
      </c>
      <c r="E34" s="44" t="inlineStr">
        <is>
          <t>Addressable</t>
        </is>
      </c>
      <c r="F34" s="44" t="n"/>
      <c r="G34" s="44" t="n"/>
      <c r="H34" s="44" t="n"/>
      <c r="I34" s="44" t="n"/>
      <c r="J34" s="46" t="n"/>
      <c r="K34" s="43" t="str">
        <f>IF(F34="","",IF(F34="Implemented","Met",IF(F34="Partially implemented","Partial",IF(F34="Not applicable",IF(G34&lt;&gt;"","Not applicable","Gap"),IF(AND(E34="Addressable",G34&lt;&gt;""),"Documented alternative","Gap")))))</f>
        <v/>
      </c>
    </row>
    <row r="35">
      <c r="A35" s="9" t="inlineStr">
        <is>
          <t>164.310(d)(2)(iv)</t>
        </is>
      </c>
      <c r="B35" s="9" t="inlineStr">
        <is>
          <t>Physical</t>
        </is>
      </c>
      <c r="C35" s="9" t="inlineStr">
        <is>
          <t>Device and media controls</t>
        </is>
      </c>
      <c r="D35" s="9" t="inlineStr">
        <is>
          <t>Data backup and storage</t>
        </is>
      </c>
      <c r="E35" s="9" t="inlineStr">
        <is>
          <t>Addressable</t>
        </is>
      </c>
      <c r="F35" s="9" t="n"/>
      <c r="G35" s="9" t="n"/>
      <c r="H35" s="9" t="n"/>
      <c r="I35" s="9" t="n"/>
      <c r="J35" s="42" t="n"/>
      <c r="K35" s="43" t="str">
        <f>IF(F35="","",IF(F35="Implemented","Met",IF(F35="Partially implemented","Partial",IF(F35="Not applicable",IF(G35&lt;&gt;"","Not applicable","Gap"),IF(AND(E35="Addressable",G35&lt;&gt;""),"Documented alternative","Gap")))))</f>
        <v/>
      </c>
    </row>
    <row r="36">
      <c r="A36" s="44" t="inlineStr">
        <is>
          <t>164.312(a)(2)(i)</t>
        </is>
      </c>
      <c r="B36" s="44" t="inlineStr">
        <is>
          <t>Technical</t>
        </is>
      </c>
      <c r="C36" s="44" t="inlineStr">
        <is>
          <t>Access control</t>
        </is>
      </c>
      <c r="D36" s="44" t="inlineStr">
        <is>
          <t>Unique user identification</t>
        </is>
      </c>
      <c r="E36" s="44" t="inlineStr">
        <is>
          <t>Required</t>
        </is>
      </c>
      <c r="F36" s="44" t="n"/>
      <c r="G36" s="44" t="n"/>
      <c r="H36" s="44" t="n"/>
      <c r="I36" s="44" t="n"/>
      <c r="J36" s="46" t="n"/>
      <c r="K36" s="43" t="str">
        <f>IF(F36="","",IF(F36="Implemented","Met",IF(F36="Partially implemented","Partial",IF(F36="Not applicable",IF(G36&lt;&gt;"","Not applicable","Gap"),IF(AND(E36="Addressable",G36&lt;&gt;""),"Documented alternative","Gap")))))</f>
        <v/>
      </c>
    </row>
    <row r="37">
      <c r="A37" s="9" t="inlineStr">
        <is>
          <t>164.312(a)(2)(ii)</t>
        </is>
      </c>
      <c r="B37" s="9" t="inlineStr">
        <is>
          <t>Technical</t>
        </is>
      </c>
      <c r="C37" s="9" t="inlineStr">
        <is>
          <t>Access control</t>
        </is>
      </c>
      <c r="D37" s="9" t="inlineStr">
        <is>
          <t>Emergency access procedure</t>
        </is>
      </c>
      <c r="E37" s="9" t="inlineStr">
        <is>
          <t>Required</t>
        </is>
      </c>
      <c r="F37" s="9" t="n"/>
      <c r="G37" s="9" t="n"/>
      <c r="H37" s="9" t="n"/>
      <c r="I37" s="9" t="n"/>
      <c r="J37" s="42" t="n"/>
      <c r="K37" s="43" t="str">
        <f>IF(F37="","",IF(F37="Implemented","Met",IF(F37="Partially implemented","Partial",IF(F37="Not applicable",IF(G37&lt;&gt;"","Not applicable","Gap"),IF(AND(E37="Addressable",G37&lt;&gt;""),"Documented alternative","Gap")))))</f>
        <v/>
      </c>
    </row>
    <row r="38">
      <c r="A38" s="44" t="inlineStr">
        <is>
          <t>164.312(a)(2)(iii)</t>
        </is>
      </c>
      <c r="B38" s="44" t="inlineStr">
        <is>
          <t>Technical</t>
        </is>
      </c>
      <c r="C38" s="44" t="inlineStr">
        <is>
          <t>Access control</t>
        </is>
      </c>
      <c r="D38" s="44" t="inlineStr">
        <is>
          <t>Automatic logoff</t>
        </is>
      </c>
      <c r="E38" s="44" t="inlineStr">
        <is>
          <t>Addressable</t>
        </is>
      </c>
      <c r="F38" s="44" t="n"/>
      <c r="G38" s="44" t="n"/>
      <c r="H38" s="44" t="n"/>
      <c r="I38" s="44" t="n"/>
      <c r="J38" s="46" t="n"/>
      <c r="K38" s="43" t="str">
        <f>IF(F38="","",IF(F38="Implemented","Met",IF(F38="Partially implemented","Partial",IF(F38="Not applicable",IF(G38&lt;&gt;"","Not applicable","Gap"),IF(AND(E38="Addressable",G38&lt;&gt;""),"Documented alternative","Gap")))))</f>
        <v/>
      </c>
    </row>
    <row r="39">
      <c r="A39" s="9" t="inlineStr">
        <is>
          <t>164.312(a)(2)(iv)</t>
        </is>
      </c>
      <c r="B39" s="9" t="inlineStr">
        <is>
          <t>Technical</t>
        </is>
      </c>
      <c r="C39" s="9" t="inlineStr">
        <is>
          <t>Access control</t>
        </is>
      </c>
      <c r="D39" s="9" t="inlineStr">
        <is>
          <t>Encryption and decryption</t>
        </is>
      </c>
      <c r="E39" s="9" t="inlineStr">
        <is>
          <t>Addressable</t>
        </is>
      </c>
      <c r="F39" s="9" t="n"/>
      <c r="G39" s="9" t="n"/>
      <c r="H39" s="9" t="n"/>
      <c r="I39" s="9" t="n"/>
      <c r="J39" s="42" t="n"/>
      <c r="K39" s="43" t="str">
        <f>IF(F39="","",IF(F39="Implemented","Met",IF(F39="Partially implemented","Partial",IF(F39="Not applicable",IF(G39&lt;&gt;"","Not applicable","Gap"),IF(AND(E39="Addressable",G39&lt;&gt;""),"Documented alternative","Gap")))))</f>
        <v/>
      </c>
    </row>
    <row r="40">
      <c r="A40" s="44" t="inlineStr">
        <is>
          <t>164.312(b)</t>
        </is>
      </c>
      <c r="B40" s="44" t="inlineStr">
        <is>
          <t>Technical</t>
        </is>
      </c>
      <c r="C40" s="44" t="inlineStr">
        <is>
          <t>Audit controls</t>
        </is>
      </c>
      <c r="D40" s="44" t="inlineStr">
        <is>
          <t>Record and examine activity in systems with ePHI</t>
        </is>
      </c>
      <c r="E40" s="44" t="inlineStr">
        <is>
          <t>Required</t>
        </is>
      </c>
      <c r="F40" s="44" t="n"/>
      <c r="G40" s="44" t="n"/>
      <c r="H40" s="44" t="n"/>
      <c r="I40" s="44" t="n"/>
      <c r="J40" s="46" t="n"/>
      <c r="K40" s="43" t="str">
        <f>IF(F40="","",IF(F40="Implemented","Met",IF(F40="Partially implemented","Partial",IF(F40="Not applicable",IF(G40&lt;&gt;"","Not applicable","Gap"),IF(AND(E40="Addressable",G40&lt;&gt;""),"Documented alternative","Gap")))))</f>
        <v/>
      </c>
    </row>
    <row r="41">
      <c r="A41" s="9" t="inlineStr">
        <is>
          <t>164.312(c)(2)</t>
        </is>
      </c>
      <c r="B41" s="9" t="inlineStr">
        <is>
          <t>Technical</t>
        </is>
      </c>
      <c r="C41" s="9" t="inlineStr">
        <is>
          <t>Integrity</t>
        </is>
      </c>
      <c r="D41" s="9" t="inlineStr">
        <is>
          <t>Mechanism to authenticate ePHI</t>
        </is>
      </c>
      <c r="E41" s="9" t="inlineStr">
        <is>
          <t>Addressable</t>
        </is>
      </c>
      <c r="F41" s="9" t="n"/>
      <c r="G41" s="9" t="n"/>
      <c r="H41" s="9" t="n"/>
      <c r="I41" s="9" t="n"/>
      <c r="J41" s="42" t="n"/>
      <c r="K41" s="43" t="str">
        <f>IF(F41="","",IF(F41="Implemented","Met",IF(F41="Partially implemented","Partial",IF(F41="Not applicable",IF(G41&lt;&gt;"","Not applicable","Gap"),IF(AND(E41="Addressable",G41&lt;&gt;""),"Documented alternative","Gap")))))</f>
        <v/>
      </c>
    </row>
    <row r="42">
      <c r="A42" s="44" t="inlineStr">
        <is>
          <t>164.312(d)</t>
        </is>
      </c>
      <c r="B42" s="44" t="inlineStr">
        <is>
          <t>Technical</t>
        </is>
      </c>
      <c r="C42" s="44" t="inlineStr">
        <is>
          <t>Person or entity authentication</t>
        </is>
      </c>
      <c r="D42" s="44" t="inlineStr">
        <is>
          <t>Verify identity before access</t>
        </is>
      </c>
      <c r="E42" s="44" t="inlineStr">
        <is>
          <t>Required</t>
        </is>
      </c>
      <c r="F42" s="44" t="n"/>
      <c r="G42" s="44" t="n"/>
      <c r="H42" s="44" t="n"/>
      <c r="I42" s="44" t="n"/>
      <c r="J42" s="46" t="n"/>
      <c r="K42" s="43" t="str">
        <f>IF(F42="","",IF(F42="Implemented","Met",IF(F42="Partially implemented","Partial",IF(F42="Not applicable",IF(G42&lt;&gt;"","Not applicable","Gap"),IF(AND(E42="Addressable",G42&lt;&gt;""),"Documented alternative","Gap")))))</f>
        <v/>
      </c>
    </row>
    <row r="43">
      <c r="A43" s="9" t="inlineStr">
        <is>
          <t>164.312(e)(2)(i)</t>
        </is>
      </c>
      <c r="B43" s="9" t="inlineStr">
        <is>
          <t>Technical</t>
        </is>
      </c>
      <c r="C43" s="9" t="inlineStr">
        <is>
          <t>Transmission security</t>
        </is>
      </c>
      <c r="D43" s="9" t="inlineStr">
        <is>
          <t>Integrity controls</t>
        </is>
      </c>
      <c r="E43" s="9" t="inlineStr">
        <is>
          <t>Addressable</t>
        </is>
      </c>
      <c r="F43" s="9" t="n"/>
      <c r="G43" s="9" t="n"/>
      <c r="H43" s="9" t="n"/>
      <c r="I43" s="9" t="n"/>
      <c r="J43" s="42" t="n"/>
      <c r="K43" s="43" t="str">
        <f>IF(F43="","",IF(F43="Implemented","Met",IF(F43="Partially implemented","Partial",IF(F43="Not applicable",IF(G43&lt;&gt;"","Not applicable","Gap"),IF(AND(E43="Addressable",G43&lt;&gt;""),"Documented alternative","Gap")))))</f>
        <v/>
      </c>
    </row>
    <row r="44">
      <c r="A44" s="44" t="inlineStr">
        <is>
          <t>164.312(e)(2)(ii)</t>
        </is>
      </c>
      <c r="B44" s="44" t="inlineStr">
        <is>
          <t>Technical</t>
        </is>
      </c>
      <c r="C44" s="44" t="inlineStr">
        <is>
          <t>Transmission security</t>
        </is>
      </c>
      <c r="D44" s="44" t="inlineStr">
        <is>
          <t>Encryption</t>
        </is>
      </c>
      <c r="E44" s="44" t="inlineStr">
        <is>
          <t>Addressable</t>
        </is>
      </c>
      <c r="F44" s="44" t="n"/>
      <c r="G44" s="44" t="n"/>
      <c r="H44" s="44" t="n"/>
      <c r="I44" s="44" t="n"/>
      <c r="J44" s="46" t="n"/>
      <c r="K44" s="43" t="str">
        <f>IF(F44="","",IF(F44="Implemented","Met",IF(F44="Partially implemented","Partial",IF(F44="Not applicable",IF(G44&lt;&gt;"","Not applicable","Gap"),IF(AND(E44="Addressable",G44&lt;&gt;""),"Documented alternative","Gap")))))</f>
        <v/>
      </c>
    </row>
    <row r="45">
      <c r="A45" s="9" t="inlineStr">
        <is>
          <t>164.314(a)</t>
        </is>
      </c>
      <c r="B45" s="9" t="inlineStr">
        <is>
          <t>Organizational</t>
        </is>
      </c>
      <c r="C45" s="9" t="inlineStr">
        <is>
          <t>Business associate contracts or other arrangements</t>
        </is>
      </c>
      <c r="D45" s="9" t="inlineStr">
        <is>
          <t>Required contract terms</t>
        </is>
      </c>
      <c r="E45" s="9" t="inlineStr">
        <is>
          <t>Required</t>
        </is>
      </c>
      <c r="F45" s="9" t="n"/>
      <c r="G45" s="9" t="n"/>
      <c r="H45" s="9" t="n"/>
      <c r="I45" s="9" t="n"/>
      <c r="J45" s="42" t="n"/>
      <c r="K45" s="43" t="str">
        <f>IF(F45="","",IF(F45="Implemented","Met",IF(F45="Partially implemented","Partial",IF(F45="Not applicable",IF(G45&lt;&gt;"","Not applicable","Gap"),IF(AND(E45="Addressable",G45&lt;&gt;""),"Documented alternative","Gap")))))</f>
        <v/>
      </c>
    </row>
    <row r="46">
      <c r="A46" s="44" t="inlineStr">
        <is>
          <t>164.314(b)(2)</t>
        </is>
      </c>
      <c r="B46" s="44" t="inlineStr">
        <is>
          <t>Organizational</t>
        </is>
      </c>
      <c r="C46" s="44" t="inlineStr">
        <is>
          <t>Requirements for group health plans</t>
        </is>
      </c>
      <c r="D46" s="44" t="inlineStr">
        <is>
          <t>Plan documents provide for safeguarding ePHI</t>
        </is>
      </c>
      <c r="E46" s="44" t="inlineStr">
        <is>
          <t>Required</t>
        </is>
      </c>
      <c r="F46" s="44" t="n"/>
      <c r="G46" s="44" t="n"/>
      <c r="H46" s="44" t="n"/>
      <c r="I46" s="44" t="n"/>
      <c r="J46" s="46" t="n"/>
      <c r="K46" s="43" t="str">
        <f>IF(F46="","",IF(F46="Implemented","Met",IF(F46="Partially implemented","Partial",IF(F46="Not applicable",IF(G46&lt;&gt;"","Not applicable","Gap"),IF(AND(E46="Addressable",G46&lt;&gt;""),"Documented alternative","Gap")))))</f>
        <v/>
      </c>
    </row>
    <row r="47">
      <c r="A47" s="9" t="inlineStr">
        <is>
          <t>164.316(a)</t>
        </is>
      </c>
      <c r="B47" s="9" t="inlineStr">
        <is>
          <t>Policies and documentation</t>
        </is>
      </c>
      <c r="C47" s="9" t="inlineStr">
        <is>
          <t>Policies and procedures</t>
        </is>
      </c>
      <c r="D47" s="9" t="inlineStr">
        <is>
          <t>Reasonable and appropriate policies and procedures</t>
        </is>
      </c>
      <c r="E47" s="9" t="inlineStr">
        <is>
          <t>Required</t>
        </is>
      </c>
      <c r="F47" s="9" t="n"/>
      <c r="G47" s="9" t="n"/>
      <c r="H47" s="9" t="n"/>
      <c r="I47" s="9" t="n"/>
      <c r="J47" s="42" t="n"/>
      <c r="K47" s="43" t="str">
        <f>IF(F47="","",IF(F47="Implemented","Met",IF(F47="Partially implemented","Partial",IF(F47="Not applicable",IF(G47&lt;&gt;"","Not applicable","Gap"),IF(AND(E47="Addressable",G47&lt;&gt;""),"Documented alternative","Gap")))))</f>
        <v/>
      </c>
    </row>
    <row r="48">
      <c r="A48" s="44" t="inlineStr">
        <is>
          <t>164.316(b)(2)(i)</t>
        </is>
      </c>
      <c r="B48" s="44" t="inlineStr">
        <is>
          <t>Policies and documentation</t>
        </is>
      </c>
      <c r="C48" s="44" t="inlineStr">
        <is>
          <t>Documentation</t>
        </is>
      </c>
      <c r="D48" s="44" t="inlineStr">
        <is>
          <t>Time limit (retain 6 years)</t>
        </is>
      </c>
      <c r="E48" s="44" t="inlineStr">
        <is>
          <t>Required</t>
        </is>
      </c>
      <c r="F48" s="44" t="n"/>
      <c r="G48" s="44" t="n"/>
      <c r="H48" s="44" t="n"/>
      <c r="I48" s="44" t="n"/>
      <c r="J48" s="46" t="n"/>
      <c r="K48" s="43" t="str">
        <f>IF(F48="","",IF(F48="Implemented","Met",IF(F48="Partially implemented","Partial",IF(F48="Not applicable",IF(G48&lt;&gt;"","Not applicable","Gap"),IF(AND(E48="Addressable",G48&lt;&gt;""),"Documented alternative","Gap")))))</f>
        <v/>
      </c>
    </row>
    <row r="49">
      <c r="A49" s="9" t="inlineStr">
        <is>
          <t>164.316(b)(2)(ii)</t>
        </is>
      </c>
      <c r="B49" s="9" t="inlineStr">
        <is>
          <t>Policies and documentation</t>
        </is>
      </c>
      <c r="C49" s="9" t="inlineStr">
        <is>
          <t>Documentation</t>
        </is>
      </c>
      <c r="D49" s="9" t="inlineStr">
        <is>
          <t>Availability</t>
        </is>
      </c>
      <c r="E49" s="9" t="inlineStr">
        <is>
          <t>Required</t>
        </is>
      </c>
      <c r="F49" s="9" t="n"/>
      <c r="G49" s="9" t="n"/>
      <c r="H49" s="9" t="n"/>
      <c r="I49" s="9" t="n"/>
      <c r="J49" s="42" t="n"/>
      <c r="K49" s="43" t="str">
        <f>IF(F49="","",IF(F49="Implemented","Met",IF(F49="Partially implemented","Partial",IF(F49="Not applicable",IF(G49&lt;&gt;"","Not applicable","Gap"),IF(AND(E49="Addressable",G49&lt;&gt;""),"Documented alternative","Gap")))))</f>
        <v/>
      </c>
    </row>
    <row r="50">
      <c r="A50" s="44" t="inlineStr">
        <is>
          <t>164.316(b)(2)(iii)</t>
        </is>
      </c>
      <c r="B50" s="44" t="inlineStr">
        <is>
          <t>Policies and documentation</t>
        </is>
      </c>
      <c r="C50" s="44" t="inlineStr">
        <is>
          <t>Documentation</t>
        </is>
      </c>
      <c r="D50" s="44" t="inlineStr">
        <is>
          <t>Updates</t>
        </is>
      </c>
      <c r="E50" s="44" t="inlineStr">
        <is>
          <t>Required</t>
        </is>
      </c>
      <c r="F50" s="44" t="n"/>
      <c r="G50" s="44" t="n"/>
      <c r="H50" s="44" t="n"/>
      <c r="I50" s="44" t="n"/>
      <c r="J50" s="46" t="n"/>
      <c r="K50" s="43" t="str">
        <f>IF(F50="","",IF(F50="Implemented","Met",IF(F50="Partially implemented","Partial",IF(F50="Not applicable",IF(G50&lt;&gt;"","Not applicable","Gap"),IF(AND(E50="Addressable",G50&lt;&gt;""),"Documented alternative","Gap")))))</f>
        <v/>
      </c>
    </row>
    <row r="51">
      <c r="A51" s="9" t="n"/>
      <c r="B51" s="9" t="n"/>
      <c r="C51" s="9" t="n"/>
      <c r="D51" s="9" t="n"/>
      <c r="E51" s="9" t="n"/>
      <c r="F51" s="9" t="n"/>
      <c r="G51" s="9" t="n"/>
      <c r="H51" s="9" t="n"/>
      <c r="I51" s="9" t="n"/>
      <c r="J51" s="42" t="n"/>
      <c r="K51" s="43" t="str">
        <f>IF(F51="","",IF(F51="Implemented","Met",IF(F51="Partially implemented","Partial",IF(F51="Not applicable",IF(G51&lt;&gt;"","Not applicable","Gap"),IF(AND(E51="Addressable",G51&lt;&gt;""),"Documented alternative","Gap")))))</f>
        <v/>
      </c>
    </row>
    <row r="52">
      <c r="A52" s="44" t="n"/>
      <c r="B52" s="44" t="n"/>
      <c r="C52" s="44" t="n"/>
      <c r="D52" s="44" t="n"/>
      <c r="E52" s="44" t="n"/>
      <c r="F52" s="44" t="n"/>
      <c r="G52" s="44" t="n"/>
      <c r="H52" s="44" t="n"/>
      <c r="I52" s="44" t="n"/>
      <c r="J52" s="46" t="n"/>
      <c r="K52" s="43" t="str">
        <f>IF(F52="","",IF(F52="Implemented","Met",IF(F52="Partially implemented","Partial",IF(F52="Not applicable",IF(G52&lt;&gt;"","Not applicable","Gap"),IF(AND(E52="Addressable",G52&lt;&gt;""),"Documented alternative","Gap")))))</f>
        <v/>
      </c>
    </row>
    <row r="53">
      <c r="A53" s="9" t="n"/>
      <c r="B53" s="9" t="n"/>
      <c r="C53" s="9" t="n"/>
      <c r="D53" s="9" t="n"/>
      <c r="E53" s="9" t="n"/>
      <c r="F53" s="9" t="n"/>
      <c r="G53" s="9" t="n"/>
      <c r="H53" s="9" t="n"/>
      <c r="I53" s="9" t="n"/>
      <c r="J53" s="42" t="n"/>
      <c r="K53" s="43" t="str">
        <f>IF(F53="","",IF(F53="Implemented","Met",IF(F53="Partially implemented","Partial",IF(F53="Not applicable",IF(G53&lt;&gt;"","Not applicable","Gap"),IF(AND(E53="Addressable",G53&lt;&gt;""),"Documented alternative","Gap")))))</f>
        <v/>
      </c>
    </row>
    <row r="54">
      <c r="A54" s="44" t="n"/>
      <c r="B54" s="44" t="n"/>
      <c r="C54" s="44" t="n"/>
      <c r="D54" s="44" t="n"/>
      <c r="E54" s="44" t="n"/>
      <c r="F54" s="44" t="n"/>
      <c r="G54" s="44" t="n"/>
      <c r="H54" s="44" t="n"/>
      <c r="I54" s="44" t="n"/>
      <c r="J54" s="46" t="n"/>
      <c r="K54" s="43" t="str">
        <f>IF(F54="","",IF(F54="Implemented","Met",IF(F54="Partially implemented","Partial",IF(F54="Not applicable",IF(G54&lt;&gt;"","Not applicable","Gap"),IF(AND(E54="Addressable",G54&lt;&gt;""),"Documented alternative","Gap")))))</f>
        <v/>
      </c>
    </row>
    <row r="55">
      <c r="A55" s="9" t="n"/>
      <c r="B55" s="9" t="n"/>
      <c r="C55" s="9" t="n"/>
      <c r="D55" s="9" t="n"/>
      <c r="E55" s="9" t="n"/>
      <c r="F55" s="9" t="n"/>
      <c r="G55" s="9" t="n"/>
      <c r="H55" s="9" t="n"/>
      <c r="I55" s="9" t="n"/>
      <c r="J55" s="42" t="n"/>
      <c r="K55" s="43" t="str">
        <f>IF(F55="","",IF(F55="Implemented","Met",IF(F55="Partially implemented","Partial",IF(F55="Not applicable",IF(G55&lt;&gt;"","Not applicable","Gap"),IF(AND(E55="Addressable",G55&lt;&gt;""),"Documented alternative","Gap")))))</f>
        <v/>
      </c>
    </row>
    <row r="56">
      <c r="A56" s="44" t="n"/>
      <c r="B56" s="44" t="n"/>
      <c r="C56" s="44" t="n"/>
      <c r="D56" s="44" t="n"/>
      <c r="E56" s="44" t="n"/>
      <c r="F56" s="44" t="n"/>
      <c r="G56" s="44" t="n"/>
      <c r="H56" s="44" t="n"/>
      <c r="I56" s="44" t="n"/>
      <c r="J56" s="46" t="n"/>
      <c r="K56" s="43" t="str">
        <f>IF(F56="","",IF(F56="Implemented","Met",IF(F56="Partially implemented","Partial",IF(F56="Not applicable",IF(G56&lt;&gt;"","Not applicable","Gap"),IF(AND(E56="Addressable",G56&lt;&gt;""),"Documented alternative","Gap")))))</f>
        <v/>
      </c>
    </row>
    <row r="57">
      <c r="A57" s="9" t="n"/>
      <c r="B57" s="9" t="n"/>
      <c r="C57" s="9" t="n"/>
      <c r="D57" s="9" t="n"/>
      <c r="E57" s="9" t="n"/>
      <c r="F57" s="9" t="n"/>
      <c r="G57" s="9" t="n"/>
      <c r="H57" s="9" t="n"/>
      <c r="I57" s="9" t="n"/>
      <c r="J57" s="42" t="n"/>
      <c r="K57" s="43" t="str">
        <f>IF(F57="","",IF(F57="Implemented","Met",IF(F57="Partially implemented","Partial",IF(F57="Not applicable",IF(G57&lt;&gt;"","Not applicable","Gap"),IF(AND(E57="Addressable",G57&lt;&gt;""),"Documented alternative","Gap")))))</f>
        <v/>
      </c>
    </row>
    <row r="58">
      <c r="A58" s="44" t="n"/>
      <c r="B58" s="44" t="n"/>
      <c r="C58" s="44" t="n"/>
      <c r="D58" s="44" t="n"/>
      <c r="E58" s="44" t="n"/>
      <c r="F58" s="44" t="n"/>
      <c r="G58" s="44" t="n"/>
      <c r="H58" s="44" t="n"/>
      <c r="I58" s="44" t="n"/>
      <c r="J58" s="46" t="n"/>
      <c r="K58" s="43" t="str">
        <f>IF(F58="","",IF(F58="Implemented","Met",IF(F58="Partially implemented","Partial",IF(F58="Not applicable",IF(G58&lt;&gt;"","Not applicable","Gap"),IF(AND(E58="Addressable",G58&lt;&gt;""),"Documented alternative","Gap")))))</f>
        <v/>
      </c>
    </row>
    <row r="59">
      <c r="A59" s="9" t="n"/>
      <c r="B59" s="9" t="n"/>
      <c r="C59" s="9" t="n"/>
      <c r="D59" s="9" t="n"/>
      <c r="E59" s="9" t="n"/>
      <c r="F59" s="9" t="n"/>
      <c r="G59" s="9" t="n"/>
      <c r="H59" s="9" t="n"/>
      <c r="I59" s="9" t="n"/>
      <c r="J59" s="42" t="n"/>
      <c r="K59" s="43" t="str">
        <f>IF(F59="","",IF(F59="Implemented","Met",IF(F59="Partially implemented","Partial",IF(F59="Not applicable",IF(G59&lt;&gt;"","Not applicable","Gap"),IF(AND(E59="Addressable",G59&lt;&gt;""),"Documented alternative","Gap")))))</f>
        <v/>
      </c>
    </row>
    <row r="60">
      <c r="A60" s="44" t="n"/>
      <c r="B60" s="44" t="n"/>
      <c r="C60" s="44" t="n"/>
      <c r="D60" s="44" t="n"/>
      <c r="E60" s="44" t="n"/>
      <c r="F60" s="44" t="n"/>
      <c r="G60" s="44" t="n"/>
      <c r="H60" s="44" t="n"/>
      <c r="I60" s="44" t="n"/>
      <c r="J60" s="46" t="n"/>
      <c r="K60" s="43" t="str">
        <f>IF(F60="","",IF(F60="Implemented","Met",IF(F60="Partially implemented","Partial",IF(F60="Not applicable",IF(G60&lt;&gt;"","Not applicable","Gap"),IF(AND(E60="Addressable",G60&lt;&gt;""),"Documented alternative","Gap")))))</f>
        <v/>
      </c>
    </row>
    <row r="61">
      <c r="A61" s="9" t="n"/>
      <c r="B61" s="9" t="n"/>
      <c r="C61" s="9" t="n"/>
      <c r="D61" s="9" t="n"/>
      <c r="E61" s="9" t="n"/>
      <c r="F61" s="9" t="n"/>
      <c r="G61" s="9" t="n"/>
      <c r="H61" s="9" t="n"/>
      <c r="I61" s="9" t="n"/>
      <c r="J61" s="42" t="n"/>
      <c r="K61" s="43" t="str">
        <f>IF(F61="","",IF(F61="Implemented","Met",IF(F61="Partially implemented","Partial",IF(F61="Not applicable",IF(G61&lt;&gt;"","Not applicable","Gap"),IF(AND(E61="Addressable",G61&lt;&gt;""),"Documented alternative","Gap")))))</f>
        <v/>
      </c>
    </row>
    <row r="62">
      <c r="A62" s="44" t="n"/>
      <c r="B62" s="44" t="n"/>
      <c r="C62" s="44" t="n"/>
      <c r="D62" s="44" t="n"/>
      <c r="E62" s="44" t="n"/>
      <c r="F62" s="44" t="n"/>
      <c r="G62" s="44" t="n"/>
      <c r="H62" s="44" t="n"/>
      <c r="I62" s="44" t="n"/>
      <c r="J62" s="46" t="n"/>
      <c r="K62" s="43" t="str">
        <f>IF(F62="","",IF(F62="Implemented","Met",IF(F62="Partially implemented","Partial",IF(F62="Not applicable",IF(G62&lt;&gt;"","Not applicable","Gap"),IF(AND(E62="Addressable",G62&lt;&gt;""),"Documented alternative","Gap")))))</f>
        <v/>
      </c>
    </row>
    <row r="63">
      <c r="A63" s="9" t="n"/>
      <c r="B63" s="9" t="n"/>
      <c r="C63" s="9" t="n"/>
      <c r="D63" s="9" t="n"/>
      <c r="E63" s="9" t="n"/>
      <c r="F63" s="9" t="n"/>
      <c r="G63" s="9" t="n"/>
      <c r="H63" s="9" t="n"/>
      <c r="I63" s="9" t="n"/>
      <c r="J63" s="42" t="n"/>
      <c r="K63" s="43" t="str">
        <f>IF(F63="","",IF(F63="Implemented","Met",IF(F63="Partially implemented","Partial",IF(F63="Not applicable",IF(G63&lt;&gt;"","Not applicable","Gap"),IF(AND(E63="Addressable",G63&lt;&gt;""),"Documented alternative","Gap")))))</f>
        <v/>
      </c>
    </row>
    <row r="64">
      <c r="A64" s="44" t="n"/>
      <c r="B64" s="44" t="n"/>
      <c r="C64" s="44" t="n"/>
      <c r="D64" s="44" t="n"/>
      <c r="E64" s="44" t="n"/>
      <c r="F64" s="44" t="n"/>
      <c r="G64" s="44" t="n"/>
      <c r="H64" s="44" t="n"/>
      <c r="I64" s="44" t="n"/>
      <c r="J64" s="46" t="n"/>
      <c r="K64" s="43" t="str">
        <f>IF(F64="","",IF(F64="Implemented","Met",IF(F64="Partially implemented","Partial",IF(F64="Not applicable",IF(G64&lt;&gt;"","Not applicable","Gap"),IF(AND(E64="Addressable",G64&lt;&gt;""),"Documented alternative","Gap")))))</f>
        <v/>
      </c>
    </row>
    <row r="65">
      <c r="A65" s="9" t="n"/>
      <c r="B65" s="9" t="n"/>
      <c r="C65" s="9" t="n"/>
      <c r="D65" s="9" t="n"/>
      <c r="E65" s="9" t="n"/>
      <c r="F65" s="9" t="n"/>
      <c r="G65" s="9" t="n"/>
      <c r="H65" s="9" t="n"/>
      <c r="I65" s="9" t="n"/>
      <c r="J65" s="42" t="n"/>
      <c r="K65" s="43" t="str">
        <f>IF(F65="","",IF(F65="Implemented","Met",IF(F65="Partially implemented","Partial",IF(F65="Not applicable",IF(G65&lt;&gt;"","Not applicable","Gap"),IF(AND(E65="Addressable",G65&lt;&gt;""),"Documented alternative","Gap")))))</f>
        <v/>
      </c>
    </row>
    <row r="66">
      <c r="A66" s="44" t="n"/>
      <c r="B66" s="44" t="n"/>
      <c r="C66" s="44" t="n"/>
      <c r="D66" s="44" t="n"/>
      <c r="E66" s="44" t="n"/>
      <c r="F66" s="44" t="n"/>
      <c r="G66" s="44" t="n"/>
      <c r="H66" s="44" t="n"/>
      <c r="I66" s="44" t="n"/>
      <c r="J66" s="46" t="n"/>
      <c r="K66" s="43" t="str">
        <f>IF(F66="","",IF(F66="Implemented","Met",IF(F66="Partially implemented","Partial",IF(F66="Not applicable",IF(G66&lt;&gt;"","Not applicable","Gap"),IF(AND(E66="Addressable",G66&lt;&gt;""),"Documented alternative","Gap")))))</f>
        <v/>
      </c>
    </row>
    <row r="67">
      <c r="A67" s="9" t="n"/>
      <c r="B67" s="9" t="n"/>
      <c r="C67" s="9" t="n"/>
      <c r="D67" s="9" t="n"/>
      <c r="E67" s="9" t="n"/>
      <c r="F67" s="9" t="n"/>
      <c r="G67" s="9" t="n"/>
      <c r="H67" s="9" t="n"/>
      <c r="I67" s="9" t="n"/>
      <c r="J67" s="42" t="n"/>
      <c r="K67" s="43" t="str">
        <f>IF(F67="","",IF(F67="Implemented","Met",IF(F67="Partially implemented","Partial",IF(F67="Not applicable",IF(G67&lt;&gt;"","Not applicable","Gap"),IF(AND(E67="Addressable",G67&lt;&gt;""),"Documented alternative","Gap")))))</f>
        <v/>
      </c>
    </row>
    <row r="68">
      <c r="A68" s="44" t="n"/>
      <c r="B68" s="44" t="n"/>
      <c r="C68" s="44" t="n"/>
      <c r="D68" s="44" t="n"/>
      <c r="E68" s="44" t="n"/>
      <c r="F68" s="44" t="n"/>
      <c r="G68" s="44" t="n"/>
      <c r="H68" s="44" t="n"/>
      <c r="I68" s="44" t="n"/>
      <c r="J68" s="46" t="n"/>
      <c r="K68" s="43" t="str">
        <f>IF(F68="","",IF(F68="Implemented","Met",IF(F68="Partially implemented","Partial",IF(F68="Not applicable",IF(G68&lt;&gt;"","Not applicable","Gap"),IF(AND(E68="Addressable",G68&lt;&gt;""),"Documented alternative","Gap")))))</f>
        <v/>
      </c>
    </row>
    <row r="69">
      <c r="A69" s="9" t="n"/>
      <c r="B69" s="9" t="n"/>
      <c r="C69" s="9" t="n"/>
      <c r="D69" s="9" t="n"/>
      <c r="E69" s="9" t="n"/>
      <c r="F69" s="9" t="n"/>
      <c r="G69" s="9" t="n"/>
      <c r="H69" s="9" t="n"/>
      <c r="I69" s="9" t="n"/>
      <c r="J69" s="42" t="n"/>
      <c r="K69" s="43" t="str">
        <f>IF(F69="","",IF(F69="Implemented","Met",IF(F69="Partially implemented","Partial",IF(F69="Not applicable",IF(G69&lt;&gt;"","Not applicable","Gap"),IF(AND(E69="Addressable",G69&lt;&gt;""),"Documented alternative","Gap")))))</f>
        <v/>
      </c>
    </row>
    <row r="70">
      <c r="A70" s="44" t="n"/>
      <c r="B70" s="44" t="n"/>
      <c r="C70" s="44" t="n"/>
      <c r="D70" s="44" t="n"/>
      <c r="E70" s="44" t="n"/>
      <c r="F70" s="44" t="n"/>
      <c r="G70" s="44" t="n"/>
      <c r="H70" s="44" t="n"/>
      <c r="I70" s="44" t="n"/>
      <c r="J70" s="46" t="n"/>
      <c r="K70" s="43" t="str">
        <f>IF(F70="","",IF(F70="Implemented","Met",IF(F70="Partially implemented","Partial",IF(F70="Not applicable",IF(G70&lt;&gt;"","Not applicable","Gap"),IF(AND(E70="Addressable",G70&lt;&gt;""),"Documented alternative","Gap")))))</f>
        <v/>
      </c>
    </row>
    <row r="71">
      <c r="A71" s="9" t="n"/>
      <c r="B71" s="9" t="n"/>
      <c r="C71" s="9" t="n"/>
      <c r="D71" s="9" t="n"/>
      <c r="E71" s="9" t="n"/>
      <c r="F71" s="9" t="n"/>
      <c r="G71" s="9" t="n"/>
      <c r="H71" s="9" t="n"/>
      <c r="I71" s="9" t="n"/>
      <c r="J71" s="42" t="n"/>
      <c r="K71" s="43" t="str">
        <f>IF(F71="","",IF(F71="Implemented","Met",IF(F71="Partially implemented","Partial",IF(F71="Not applicable",IF(G71&lt;&gt;"","Not applicable","Gap"),IF(AND(E71="Addressable",G71&lt;&gt;""),"Documented alternative","Gap")))))</f>
        <v/>
      </c>
    </row>
    <row r="72">
      <c r="A72" s="44" t="n"/>
      <c r="B72" s="44" t="n"/>
      <c r="C72" s="44" t="n"/>
      <c r="D72" s="44" t="n"/>
      <c r="E72" s="44" t="n"/>
      <c r="F72" s="44" t="n"/>
      <c r="G72" s="44" t="n"/>
      <c r="H72" s="44" t="n"/>
      <c r="I72" s="44" t="n"/>
      <c r="J72" s="46" t="n"/>
      <c r="K72" s="43" t="str">
        <f>IF(F72="","",IF(F72="Implemented","Met",IF(F72="Partially implemented","Partial",IF(F72="Not applicable",IF(G72&lt;&gt;"","Not applicable","Gap"),IF(AND(E72="Addressable",G72&lt;&gt;""),"Documented alternative","Gap")))))</f>
        <v/>
      </c>
    </row>
    <row r="73">
      <c r="A73" s="9" t="n"/>
      <c r="B73" s="9" t="n"/>
      <c r="C73" s="9" t="n"/>
      <c r="D73" s="9" t="n"/>
      <c r="E73" s="9" t="n"/>
      <c r="F73" s="9" t="n"/>
      <c r="G73" s="9" t="n"/>
      <c r="H73" s="9" t="n"/>
      <c r="I73" s="9" t="n"/>
      <c r="J73" s="42" t="n"/>
      <c r="K73" s="43" t="str">
        <f>IF(F73="","",IF(F73="Implemented","Met",IF(F73="Partially implemented","Partial",IF(F73="Not applicable",IF(G73&lt;&gt;"","Not applicable","Gap"),IF(AND(E73="Addressable",G73&lt;&gt;""),"Documented alternative","Gap")))))</f>
        <v/>
      </c>
    </row>
    <row r="74">
      <c r="A74" s="44" t="n"/>
      <c r="B74" s="44" t="n"/>
      <c r="C74" s="44" t="n"/>
      <c r="D74" s="44" t="n"/>
      <c r="E74" s="44" t="n"/>
      <c r="F74" s="44" t="n"/>
      <c r="G74" s="44" t="n"/>
      <c r="H74" s="44" t="n"/>
      <c r="I74" s="44" t="n"/>
      <c r="J74" s="46" t="n"/>
      <c r="K74" s="43" t="str">
        <f>IF(F74="","",IF(F74="Implemented","Met",IF(F74="Partially implemented","Partial",IF(F74="Not applicable",IF(G74&lt;&gt;"","Not applicable","Gap"),IF(AND(E74="Addressable",G74&lt;&gt;""),"Documented alternative","Gap")))))</f>
        <v/>
      </c>
    </row>
    <row r="75">
      <c r="A75" s="9" t="n"/>
      <c r="B75" s="9" t="n"/>
      <c r="C75" s="9" t="n"/>
      <c r="D75" s="9" t="n"/>
      <c r="E75" s="9" t="n"/>
      <c r="F75" s="9" t="n"/>
      <c r="G75" s="9" t="n"/>
      <c r="H75" s="9" t="n"/>
      <c r="I75" s="9" t="n"/>
      <c r="J75" s="42" t="n"/>
      <c r="K75" s="43" t="str">
        <f>IF(F75="","",IF(F75="Implemented","Met",IF(F75="Partially implemented","Partial",IF(F75="Not applicable",IF(G75&lt;&gt;"","Not applicable","Gap"),IF(AND(E75="Addressable",G75&lt;&gt;""),"Documented alternative","Gap")))))</f>
        <v/>
      </c>
    </row>
    <row r="76">
      <c r="A76" s="44" t="n"/>
      <c r="B76" s="44" t="n"/>
      <c r="C76" s="44" t="n"/>
      <c r="D76" s="44" t="n"/>
      <c r="E76" s="44" t="n"/>
      <c r="F76" s="44" t="n"/>
      <c r="G76" s="44" t="n"/>
      <c r="H76" s="44" t="n"/>
      <c r="I76" s="44" t="n"/>
      <c r="J76" s="46" t="n"/>
      <c r="K76" s="43" t="str">
        <f>IF(F76="","",IF(F76="Implemented","Met",IF(F76="Partially implemented","Partial",IF(F76="Not applicable",IF(G76&lt;&gt;"","Not applicable","Gap"),IF(AND(E76="Addressable",G76&lt;&gt;""),"Documented alternative","Gap")))))</f>
        <v/>
      </c>
    </row>
    <row r="77">
      <c r="A77" s="9" t="n"/>
      <c r="B77" s="9" t="n"/>
      <c r="C77" s="9" t="n"/>
      <c r="D77" s="9" t="n"/>
      <c r="E77" s="9" t="n"/>
      <c r="F77" s="9" t="n"/>
      <c r="G77" s="9" t="n"/>
      <c r="H77" s="9" t="n"/>
      <c r="I77" s="9" t="n"/>
      <c r="J77" s="42" t="n"/>
      <c r="K77" s="43" t="str">
        <f>IF(F77="","",IF(F77="Implemented","Met",IF(F77="Partially implemented","Partial",IF(F77="Not applicable",IF(G77&lt;&gt;"","Not applicable","Gap"),IF(AND(E77="Addressable",G77&lt;&gt;""),"Documented alternative","Gap")))))</f>
        <v/>
      </c>
    </row>
    <row r="78">
      <c r="A78" s="44" t="n"/>
      <c r="B78" s="44" t="n"/>
      <c r="C78" s="44" t="n"/>
      <c r="D78" s="44" t="n"/>
      <c r="E78" s="44" t="n"/>
      <c r="F78" s="44" t="n"/>
      <c r="G78" s="44" t="n"/>
      <c r="H78" s="44" t="n"/>
      <c r="I78" s="44" t="n"/>
      <c r="J78" s="46" t="n"/>
      <c r="K78" s="43" t="str">
        <f>IF(F78="","",IF(F78="Implemented","Met",IF(F78="Partially implemented","Partial",IF(F78="Not applicable",IF(G78&lt;&gt;"","Not applicable","Gap"),IF(AND(E78="Addressable",G78&lt;&gt;""),"Documented alternative","Gap")))))</f>
        <v/>
      </c>
    </row>
    <row r="79">
      <c r="A79" s="9" t="n"/>
      <c r="B79" s="9" t="n"/>
      <c r="C79" s="9" t="n"/>
      <c r="D79" s="9" t="n"/>
      <c r="E79" s="9" t="n"/>
      <c r="F79" s="9" t="n"/>
      <c r="G79" s="9" t="n"/>
      <c r="H79" s="9" t="n"/>
      <c r="I79" s="9" t="n"/>
      <c r="J79" s="42" t="n"/>
      <c r="K79" s="43" t="str">
        <f>IF(F79="","",IF(F79="Implemented","Met",IF(F79="Partially implemented","Partial",IF(F79="Not applicable",IF(G79&lt;&gt;"","Not applicable","Gap"),IF(AND(E79="Addressable",G79&lt;&gt;""),"Documented alternative","Gap")))))</f>
        <v/>
      </c>
    </row>
    <row r="80">
      <c r="A80" s="44" t="n"/>
      <c r="B80" s="44" t="n"/>
      <c r="C80" s="44" t="n"/>
      <c r="D80" s="44" t="n"/>
      <c r="E80" s="44" t="n"/>
      <c r="F80" s="44" t="n"/>
      <c r="G80" s="44" t="n"/>
      <c r="H80" s="44" t="n"/>
      <c r="I80" s="44" t="n"/>
      <c r="J80" s="46" t="n"/>
      <c r="K80" s="43" t="str">
        <f>IF(F80="","",IF(F80="Implemented","Met",IF(F80="Partially implemented","Partial",IF(F80="Not applicable",IF(G80&lt;&gt;"","Not applicable","Gap"),IF(AND(E80="Addressable",G80&lt;&gt;""),"Documented alternative","Gap")))))</f>
        <v/>
      </c>
    </row>
    <row r="81">
      <c r="A81" s="9" t="n"/>
      <c r="B81" s="9" t="n"/>
      <c r="C81" s="9" t="n"/>
      <c r="D81" s="9" t="n"/>
      <c r="E81" s="9" t="n"/>
      <c r="F81" s="9" t="n"/>
      <c r="G81" s="9" t="n"/>
      <c r="H81" s="9" t="n"/>
      <c r="I81" s="9" t="n"/>
      <c r="J81" s="42" t="n"/>
      <c r="K81" s="43" t="str">
        <f>IF(F81="","",IF(F81="Implemented","Met",IF(F81="Partially implemented","Partial",IF(F81="Not applicable",IF(G81&lt;&gt;"","Not applicable","Gap"),IF(AND(E81="Addressable",G81&lt;&gt;""),"Documented alternative","Gap")))))</f>
        <v/>
      </c>
    </row>
    <row r="82">
      <c r="A82" s="44" t="n"/>
      <c r="B82" s="44" t="n"/>
      <c r="C82" s="44" t="n"/>
      <c r="D82" s="44" t="n"/>
      <c r="E82" s="44" t="n"/>
      <c r="F82" s="44" t="n"/>
      <c r="G82" s="44" t="n"/>
      <c r="H82" s="44" t="n"/>
      <c r="I82" s="44" t="n"/>
      <c r="J82" s="46" t="n"/>
      <c r="K82" s="43" t="str">
        <f>IF(F82="","",IF(F82="Implemented","Met",IF(F82="Partially implemented","Partial",IF(F82="Not applicable",IF(G82&lt;&gt;"","Not applicable","Gap"),IF(AND(E82="Addressable",G82&lt;&gt;""),"Documented alternative","Gap")))))</f>
        <v/>
      </c>
    </row>
    <row r="83">
      <c r="A83" s="9" t="n"/>
      <c r="B83" s="9" t="n"/>
      <c r="C83" s="9" t="n"/>
      <c r="D83" s="9" t="n"/>
      <c r="E83" s="9" t="n"/>
      <c r="F83" s="9" t="n"/>
      <c r="G83" s="9" t="n"/>
      <c r="H83" s="9" t="n"/>
      <c r="I83" s="9" t="n"/>
      <c r="J83" s="42" t="n"/>
      <c r="K83" s="43" t="str">
        <f>IF(F83="","",IF(F83="Implemented","Met",IF(F83="Partially implemented","Partial",IF(F83="Not applicable",IF(G83&lt;&gt;"","Not applicable","Gap"),IF(AND(E83="Addressable",G83&lt;&gt;""),"Documented alternative","Gap")))))</f>
        <v/>
      </c>
    </row>
    <row r="84">
      <c r="A84" s="44" t="n"/>
      <c r="B84" s="44" t="n"/>
      <c r="C84" s="44" t="n"/>
      <c r="D84" s="44" t="n"/>
      <c r="E84" s="44" t="n"/>
      <c r="F84" s="44" t="n"/>
      <c r="G84" s="44" t="n"/>
      <c r="H84" s="44" t="n"/>
      <c r="I84" s="44" t="n"/>
      <c r="J84" s="46" t="n"/>
      <c r="K84" s="43" t="str">
        <f>IF(F84="","",IF(F84="Implemented","Met",IF(F84="Partially implemented","Partial",IF(F84="Not applicable",IF(G84&lt;&gt;"","Not applicable","Gap"),IF(AND(E84="Addressable",G84&lt;&gt;""),"Documented alternative","Gap")))))</f>
        <v/>
      </c>
    </row>
    <row r="85">
      <c r="A85" s="9" t="n"/>
      <c r="B85" s="9" t="n"/>
      <c r="C85" s="9" t="n"/>
      <c r="D85" s="9" t="n"/>
      <c r="E85" s="9" t="n"/>
      <c r="F85" s="9" t="n"/>
      <c r="G85" s="9" t="n"/>
      <c r="H85" s="9" t="n"/>
      <c r="I85" s="9" t="n"/>
      <c r="J85" s="42" t="n"/>
      <c r="K85" s="43" t="str">
        <f>IF(F85="","",IF(F85="Implemented","Met",IF(F85="Partially implemented","Partial",IF(F85="Not applicable",IF(G85&lt;&gt;"","Not applicable","Gap"),IF(AND(E85="Addressable",G85&lt;&gt;""),"Documented alternative","Gap")))))</f>
        <v/>
      </c>
    </row>
    <row r="86">
      <c r="A86" s="44" t="n"/>
      <c r="B86" s="44" t="n"/>
      <c r="C86" s="44" t="n"/>
      <c r="D86" s="44" t="n"/>
      <c r="E86" s="44" t="n"/>
      <c r="F86" s="44" t="n"/>
      <c r="G86" s="44" t="n"/>
      <c r="H86" s="44" t="n"/>
      <c r="I86" s="44" t="n"/>
      <c r="J86" s="46" t="n"/>
      <c r="K86" s="43" t="str">
        <f>IF(F86="","",IF(F86="Implemented","Met",IF(F86="Partially implemented","Partial",IF(F86="Not applicable",IF(G86&lt;&gt;"","Not applicable","Gap"),IF(AND(E86="Addressable",G86&lt;&gt;""),"Documented alternative","Gap")))))</f>
        <v/>
      </c>
    </row>
    <row r="87">
      <c r="A87" s="9" t="n"/>
      <c r="B87" s="9" t="n"/>
      <c r="C87" s="9" t="n"/>
      <c r="D87" s="9" t="n"/>
      <c r="E87" s="9" t="n"/>
      <c r="F87" s="9" t="n"/>
      <c r="G87" s="9" t="n"/>
      <c r="H87" s="9" t="n"/>
      <c r="I87" s="9" t="n"/>
      <c r="J87" s="42" t="n"/>
      <c r="K87" s="43" t="str">
        <f>IF(F87="","",IF(F87="Implemented","Met",IF(F87="Partially implemented","Partial",IF(F87="Not applicable",IF(G87&lt;&gt;"","Not applicable","Gap"),IF(AND(E87="Addressable",G87&lt;&gt;""),"Documented alternative","Gap")))))</f>
        <v/>
      </c>
    </row>
    <row r="88">
      <c r="A88" s="44" t="n"/>
      <c r="B88" s="44" t="n"/>
      <c r="C88" s="44" t="n"/>
      <c r="D88" s="44" t="n"/>
      <c r="E88" s="44" t="n"/>
      <c r="F88" s="44" t="n"/>
      <c r="G88" s="44" t="n"/>
      <c r="H88" s="44" t="n"/>
      <c r="I88" s="44" t="n"/>
      <c r="J88" s="46" t="n"/>
      <c r="K88" s="43" t="str">
        <f>IF(F88="","",IF(F88="Implemented","Met",IF(F88="Partially implemented","Partial",IF(F88="Not applicable",IF(G88&lt;&gt;"","Not applicable","Gap"),IF(AND(E88="Addressable",G88&lt;&gt;""),"Documented alternative","Gap")))))</f>
        <v/>
      </c>
    </row>
    <row r="89">
      <c r="A89" s="9" t="n"/>
      <c r="B89" s="9" t="n"/>
      <c r="C89" s="9" t="n"/>
      <c r="D89" s="9" t="n"/>
      <c r="E89" s="9" t="n"/>
      <c r="F89" s="9" t="n"/>
      <c r="G89" s="9" t="n"/>
      <c r="H89" s="9" t="n"/>
      <c r="I89" s="9" t="n"/>
      <c r="J89" s="42" t="n"/>
      <c r="K89" s="43" t="str">
        <f>IF(F89="","",IF(F89="Implemented","Met",IF(F89="Partially implemented","Partial",IF(F89="Not applicable",IF(G89&lt;&gt;"","Not applicable","Gap"),IF(AND(E89="Addressable",G89&lt;&gt;""),"Documented alternative","Gap")))))</f>
        <v/>
      </c>
    </row>
    <row r="90">
      <c r="A90" s="44" t="n"/>
      <c r="B90" s="44" t="n"/>
      <c r="C90" s="44" t="n"/>
      <c r="D90" s="44" t="n"/>
      <c r="E90" s="44" t="n"/>
      <c r="F90" s="44" t="n"/>
      <c r="G90" s="44" t="n"/>
      <c r="H90" s="44" t="n"/>
      <c r="I90" s="44" t="n"/>
      <c r="J90" s="46" t="n"/>
      <c r="K90" s="43" t="str">
        <f>IF(F90="","",IF(F90="Implemented","Met",IF(F90="Partially implemented","Partial",IF(F90="Not applicable",IF(G90&lt;&gt;"","Not applicable","Gap"),IF(AND(E90="Addressable",G90&lt;&gt;""),"Documented alternative","Gap")))))</f>
        <v/>
      </c>
    </row>
    <row r="91">
      <c r="A91" s="9" t="n"/>
      <c r="B91" s="9" t="n"/>
      <c r="C91" s="9" t="n"/>
      <c r="D91" s="9" t="n"/>
      <c r="E91" s="9" t="n"/>
      <c r="F91" s="9" t="n"/>
      <c r="G91" s="9" t="n"/>
      <c r="H91" s="9" t="n"/>
      <c r="I91" s="9" t="n"/>
      <c r="J91" s="42" t="n"/>
      <c r="K91" s="43" t="str">
        <f>IF(F91="","",IF(F91="Implemented","Met",IF(F91="Partially implemented","Partial",IF(F91="Not applicable",IF(G91&lt;&gt;"","Not applicable","Gap"),IF(AND(E91="Addressable",G91&lt;&gt;""),"Documented alternative","Gap")))))</f>
        <v/>
      </c>
    </row>
    <row r="92">
      <c r="A92" s="44" t="n"/>
      <c r="B92" s="44" t="n"/>
      <c r="C92" s="44" t="n"/>
      <c r="D92" s="44" t="n"/>
      <c r="E92" s="44" t="n"/>
      <c r="F92" s="44" t="n"/>
      <c r="G92" s="44" t="n"/>
      <c r="H92" s="44" t="n"/>
      <c r="I92" s="44" t="n"/>
      <c r="J92" s="46" t="n"/>
      <c r="K92" s="43" t="str">
        <f>IF(F92="","",IF(F92="Implemented","Met",IF(F92="Partially implemented","Partial",IF(F92="Not applicable",IF(G92&lt;&gt;"","Not applicable","Gap"),IF(AND(E92="Addressable",G92&lt;&gt;""),"Documented alternative","Gap")))))</f>
        <v/>
      </c>
    </row>
    <row r="93">
      <c r="A93" s="9" t="n"/>
      <c r="B93" s="9" t="n"/>
      <c r="C93" s="9" t="n"/>
      <c r="D93" s="9" t="n"/>
      <c r="E93" s="9" t="n"/>
      <c r="F93" s="9" t="n"/>
      <c r="G93" s="9" t="n"/>
      <c r="H93" s="9" t="n"/>
      <c r="I93" s="9" t="n"/>
      <c r="J93" s="42" t="n"/>
      <c r="K93" s="43" t="str">
        <f>IF(F93="","",IF(F93="Implemented","Met",IF(F93="Partially implemented","Partial",IF(F93="Not applicable",IF(G93&lt;&gt;"","Not applicable","Gap"),IF(AND(E93="Addressable",G93&lt;&gt;""),"Documented alternative","Gap")))))</f>
        <v/>
      </c>
    </row>
    <row r="94">
      <c r="A94" s="44" t="n"/>
      <c r="B94" s="44" t="n"/>
      <c r="C94" s="44" t="n"/>
      <c r="D94" s="44" t="n"/>
      <c r="E94" s="44" t="n"/>
      <c r="F94" s="44" t="n"/>
      <c r="G94" s="44" t="n"/>
      <c r="H94" s="44" t="n"/>
      <c r="I94" s="44" t="n"/>
      <c r="J94" s="46" t="n"/>
      <c r="K94" s="43" t="str">
        <f>IF(F94="","",IF(F94="Implemented","Met",IF(F94="Partially implemented","Partial",IF(F94="Not applicable",IF(G94&lt;&gt;"","Not applicable","Gap"),IF(AND(E94="Addressable",G94&lt;&gt;""),"Documented alternative","Gap")))))</f>
        <v/>
      </c>
    </row>
    <row r="95">
      <c r="A95" s="9" t="n"/>
      <c r="B95" s="9" t="n"/>
      <c r="C95" s="9" t="n"/>
      <c r="D95" s="9" t="n"/>
      <c r="E95" s="9" t="n"/>
      <c r="F95" s="9" t="n"/>
      <c r="G95" s="9" t="n"/>
      <c r="H95" s="9" t="n"/>
      <c r="I95" s="9" t="n"/>
      <c r="J95" s="42" t="n"/>
      <c r="K95" s="43" t="str">
        <f>IF(F95="","",IF(F95="Implemented","Met",IF(F95="Partially implemented","Partial",IF(F95="Not applicable",IF(G95&lt;&gt;"","Not applicable","Gap"),IF(AND(E95="Addressable",G95&lt;&gt;""),"Documented alternative","Gap")))))</f>
        <v/>
      </c>
    </row>
    <row r="96">
      <c r="A96" s="44" t="n"/>
      <c r="B96" s="44" t="n"/>
      <c r="C96" s="44" t="n"/>
      <c r="D96" s="44" t="n"/>
      <c r="E96" s="44" t="n"/>
      <c r="F96" s="44" t="n"/>
      <c r="G96" s="44" t="n"/>
      <c r="H96" s="44" t="n"/>
      <c r="I96" s="44" t="n"/>
      <c r="J96" s="46" t="n"/>
      <c r="K96" s="43" t="str">
        <f>IF(F96="","",IF(F96="Implemented","Met",IF(F96="Partially implemented","Partial",IF(F96="Not applicable",IF(G96&lt;&gt;"","Not applicable","Gap"),IF(AND(E96="Addressable",G96&lt;&gt;""),"Documented alternative","Gap")))))</f>
        <v/>
      </c>
    </row>
    <row r="97">
      <c r="A97" s="9" t="n"/>
      <c r="B97" s="9" t="n"/>
      <c r="C97" s="9" t="n"/>
      <c r="D97" s="9" t="n"/>
      <c r="E97" s="9" t="n"/>
      <c r="F97" s="9" t="n"/>
      <c r="G97" s="9" t="n"/>
      <c r="H97" s="9" t="n"/>
      <c r="I97" s="9" t="n"/>
      <c r="J97" s="42" t="n"/>
      <c r="K97" s="43" t="str">
        <f>IF(F97="","",IF(F97="Implemented","Met",IF(F97="Partially implemented","Partial",IF(F97="Not applicable",IF(G97&lt;&gt;"","Not applicable","Gap"),IF(AND(E97="Addressable",G97&lt;&gt;""),"Documented alternative","Gap")))))</f>
        <v/>
      </c>
    </row>
    <row r="98">
      <c r="A98" s="44" t="n"/>
      <c r="B98" s="44" t="n"/>
      <c r="C98" s="44" t="n"/>
      <c r="D98" s="44" t="n"/>
      <c r="E98" s="44" t="n"/>
      <c r="F98" s="44" t="n"/>
      <c r="G98" s="44" t="n"/>
      <c r="H98" s="44" t="n"/>
      <c r="I98" s="44" t="n"/>
      <c r="J98" s="46" t="n"/>
      <c r="K98" s="43" t="str">
        <f>IF(F98="","",IF(F98="Implemented","Met",IF(F98="Partially implemented","Partial",IF(F98="Not applicable",IF(G98&lt;&gt;"","Not applicable","Gap"),IF(AND(E98="Addressable",G98&lt;&gt;""),"Documented alternative","Gap")))))</f>
        <v/>
      </c>
    </row>
    <row r="99">
      <c r="A99" s="9" t="n"/>
      <c r="B99" s="9" t="n"/>
      <c r="C99" s="9" t="n"/>
      <c r="D99" s="9" t="n"/>
      <c r="E99" s="9" t="n"/>
      <c r="F99" s="9" t="n"/>
      <c r="G99" s="9" t="n"/>
      <c r="H99" s="9" t="n"/>
      <c r="I99" s="9" t="n"/>
      <c r="J99" s="42" t="n"/>
      <c r="K99" s="43" t="str">
        <f>IF(F99="","",IF(F99="Implemented","Met",IF(F99="Partially implemented","Partial",IF(F99="Not applicable",IF(G99&lt;&gt;"","Not applicable","Gap"),IF(AND(E99="Addressable",G99&lt;&gt;""),"Documented alternative","Gap")))))</f>
        <v/>
      </c>
    </row>
    <row r="100">
      <c r="A100" s="44" t="n"/>
      <c r="B100" s="44" t="n"/>
      <c r="C100" s="44" t="n"/>
      <c r="D100" s="44" t="n"/>
      <c r="E100" s="44" t="n"/>
      <c r="F100" s="44" t="n"/>
      <c r="G100" s="44" t="n"/>
      <c r="H100" s="44" t="n"/>
      <c r="I100" s="44" t="n"/>
      <c r="J100" s="46" t="n"/>
      <c r="K100" s="43" t="str">
        <f>IF(F100="","",IF(F100="Implemented","Met",IF(F100="Partially implemented","Partial",IF(F100="Not applicable",IF(G100&lt;&gt;"","Not applicable","Gap"),IF(AND(E100="Addressable",G100&lt;&gt;""),"Documented alternative","Gap")))))</f>
        <v/>
      </c>
    </row>
    <row r="101">
      <c r="A101" s="9" t="n"/>
      <c r="B101" s="9" t="n"/>
      <c r="C101" s="9" t="n"/>
      <c r="D101" s="9" t="n"/>
      <c r="E101" s="9" t="n"/>
      <c r="F101" s="9" t="n"/>
      <c r="G101" s="9" t="n"/>
      <c r="H101" s="9" t="n"/>
      <c r="I101" s="9" t="n"/>
      <c r="J101" s="42" t="n"/>
      <c r="K101" s="43" t="str">
        <f>IF(F101="","",IF(F101="Implemented","Met",IF(F101="Partially implemented","Partial",IF(F101="Not applicable",IF(G101&lt;&gt;"","Not applicable","Gap"),IF(AND(E101="Addressable",G101&lt;&gt;""),"Documented alternative","Gap")))))</f>
        <v/>
      </c>
    </row>
    <row r="102">
      <c r="A102" s="44" t="n"/>
      <c r="B102" s="44" t="n"/>
      <c r="C102" s="44" t="n"/>
      <c r="D102" s="44" t="n"/>
      <c r="E102" s="44" t="n"/>
      <c r="F102" s="44" t="n"/>
      <c r="G102" s="44" t="n"/>
      <c r="H102" s="44" t="n"/>
      <c r="I102" s="44" t="n"/>
      <c r="J102" s="46" t="n"/>
      <c r="K102" s="43" t="str">
        <f>IF(F102="","",IF(F102="Implemented","Met",IF(F102="Partially implemented","Partial",IF(F102="Not applicable",IF(G102&lt;&gt;"","Not applicable","Gap"),IF(AND(E102="Addressable",G102&lt;&gt;""),"Documented alternative","Gap")))))</f>
        <v/>
      </c>
    </row>
    <row r="103">
      <c r="A103" s="9" t="n"/>
      <c r="B103" s="9" t="n"/>
      <c r="C103" s="9" t="n"/>
      <c r="D103" s="9" t="n"/>
      <c r="E103" s="9" t="n"/>
      <c r="F103" s="9" t="n"/>
      <c r="G103" s="9" t="n"/>
      <c r="H103" s="9" t="n"/>
      <c r="I103" s="9" t="n"/>
      <c r="J103" s="42" t="n"/>
      <c r="K103" s="43" t="str">
        <f>IF(F103="","",IF(F103="Implemented","Met",IF(F103="Partially implemented","Partial",IF(F103="Not applicable",IF(G103&lt;&gt;"","Not applicable","Gap"),IF(AND(E103="Addressable",G103&lt;&gt;""),"Documented alternative","Gap")))))</f>
        <v/>
      </c>
    </row>
    <row r="104">
      <c r="A104" s="44" t="n"/>
      <c r="B104" s="44" t="n"/>
      <c r="C104" s="44" t="n"/>
      <c r="D104" s="44" t="n"/>
      <c r="E104" s="44" t="n"/>
      <c r="F104" s="44" t="n"/>
      <c r="G104" s="44" t="n"/>
      <c r="H104" s="44" t="n"/>
      <c r="I104" s="44" t="n"/>
      <c r="J104" s="46" t="n"/>
      <c r="K104" s="43" t="str">
        <f>IF(F104="","",IF(F104="Implemented","Met",IF(F104="Partially implemented","Partial",IF(F104="Not applicable",IF(G104&lt;&gt;"","Not applicable","Gap"),IF(AND(E104="Addressable",G104&lt;&gt;""),"Documented alternative","Gap")))))</f>
        <v/>
      </c>
    </row>
    <row r="105">
      <c r="A105" s="9" t="n"/>
      <c r="B105" s="9" t="n"/>
      <c r="C105" s="9" t="n"/>
      <c r="D105" s="9" t="n"/>
      <c r="E105" s="9" t="n"/>
      <c r="F105" s="9" t="n"/>
      <c r="G105" s="9" t="n"/>
      <c r="H105" s="9" t="n"/>
      <c r="I105" s="9" t="n"/>
      <c r="J105" s="42" t="n"/>
      <c r="K105" s="43" t="str">
        <f>IF(F105="","",IF(F105="Implemented","Met",IF(F105="Partially implemented","Partial",IF(F105="Not applicable",IF(G105&lt;&gt;"","Not applicable","Gap"),IF(AND(E105="Addressable",G105&lt;&gt;""),"Documented alternative","Gap")))))</f>
        <v/>
      </c>
    </row>
    <row r="106">
      <c r="A106" s="44" t="n"/>
      <c r="B106" s="44" t="n"/>
      <c r="C106" s="44" t="n"/>
      <c r="D106" s="44" t="n"/>
      <c r="E106" s="44" t="n"/>
      <c r="F106" s="44" t="n"/>
      <c r="G106" s="44" t="n"/>
      <c r="H106" s="44" t="n"/>
      <c r="I106" s="44" t="n"/>
      <c r="J106" s="46" t="n"/>
      <c r="K106" s="43" t="str">
        <f>IF(F106="","",IF(F106="Implemented","Met",IF(F106="Partially implemented","Partial",IF(F106="Not applicable",IF(G106&lt;&gt;"","Not applicable","Gap"),IF(AND(E106="Addressable",G106&lt;&gt;""),"Documented alternative","Gap")))))</f>
        <v/>
      </c>
    </row>
    <row r="107">
      <c r="A107" s="9" t="n"/>
      <c r="B107" s="9" t="n"/>
      <c r="C107" s="9" t="n"/>
      <c r="D107" s="9" t="n"/>
      <c r="E107" s="9" t="n"/>
      <c r="F107" s="9" t="n"/>
      <c r="G107" s="9" t="n"/>
      <c r="H107" s="9" t="n"/>
      <c r="I107" s="9" t="n"/>
      <c r="J107" s="42" t="n"/>
      <c r="K107" s="43" t="str">
        <f>IF(F107="","",IF(F107="Implemented","Met",IF(F107="Partially implemented","Partial",IF(F107="Not applicable",IF(G107&lt;&gt;"","Not applicable","Gap"),IF(AND(E107="Addressable",G107&lt;&gt;""),"Documented alternative","Gap")))))</f>
        <v/>
      </c>
    </row>
    <row r="108">
      <c r="A108" s="44" t="n"/>
      <c r="B108" s="44" t="n"/>
      <c r="C108" s="44" t="n"/>
      <c r="D108" s="44" t="n"/>
      <c r="E108" s="44" t="n"/>
      <c r="F108" s="44" t="n"/>
      <c r="G108" s="44" t="n"/>
      <c r="H108" s="44" t="n"/>
      <c r="I108" s="44" t="n"/>
      <c r="J108" s="46" t="n"/>
      <c r="K108" s="43" t="str">
        <f>IF(F108="","",IF(F108="Implemented","Met",IF(F108="Partially implemented","Partial",IF(F108="Not applicable",IF(G108&lt;&gt;"","Not applicable","Gap"),IF(AND(E108="Addressable",G108&lt;&gt;""),"Documented alternative","Gap")))))</f>
        <v/>
      </c>
    </row>
    <row r="109">
      <c r="A109" s="9" t="n"/>
      <c r="B109" s="9" t="n"/>
      <c r="C109" s="9" t="n"/>
      <c r="D109" s="9" t="n"/>
      <c r="E109" s="9" t="n"/>
      <c r="F109" s="9" t="n"/>
      <c r="G109" s="9" t="n"/>
      <c r="H109" s="9" t="n"/>
      <c r="I109" s="9" t="n"/>
      <c r="J109" s="42" t="n"/>
      <c r="K109" s="43" t="str">
        <f>IF(F109="","",IF(F109="Implemented","Met",IF(F109="Partially implemented","Partial",IF(F109="Not applicable",IF(G109&lt;&gt;"","Not applicable","Gap"),IF(AND(E109="Addressable",G109&lt;&gt;""),"Documented alternative","Gap")))))</f>
        <v/>
      </c>
    </row>
    <row r="110">
      <c r="A110" s="44" t="n"/>
      <c r="B110" s="44" t="n"/>
      <c r="C110" s="44" t="n"/>
      <c r="D110" s="44" t="n"/>
      <c r="E110" s="44" t="n"/>
      <c r="F110" s="44" t="n"/>
      <c r="G110" s="44" t="n"/>
      <c r="H110" s="44" t="n"/>
      <c r="I110" s="44" t="n"/>
      <c r="J110" s="46" t="n"/>
      <c r="K110" s="43" t="str">
        <f>IF(F110="","",IF(F110="Implemented","Met",IF(F110="Partially implemented","Partial",IF(F110="Not applicable",IF(G110&lt;&gt;"","Not applicable","Gap"),IF(AND(E110="Addressable",G110&lt;&gt;""),"Documented alternative","Gap")))))</f>
        <v/>
      </c>
    </row>
    <row r="111">
      <c r="A111" s="9" t="n"/>
      <c r="B111" s="9" t="n"/>
      <c r="C111" s="9" t="n"/>
      <c r="D111" s="9" t="n"/>
      <c r="E111" s="9" t="n"/>
      <c r="F111" s="9" t="n"/>
      <c r="G111" s="9" t="n"/>
      <c r="H111" s="9" t="n"/>
      <c r="I111" s="9" t="n"/>
      <c r="J111" s="42" t="n"/>
      <c r="K111" s="43" t="str">
        <f>IF(F111="","",IF(F111="Implemented","Met",IF(F111="Partially implemented","Partial",IF(F111="Not applicable",IF(G111&lt;&gt;"","Not applicable","Gap"),IF(AND(E111="Addressable",G111&lt;&gt;""),"Documented alternative","Gap")))))</f>
        <v/>
      </c>
    </row>
    <row r="112">
      <c r="A112" s="44" t="n"/>
      <c r="B112" s="44" t="n"/>
      <c r="C112" s="44" t="n"/>
      <c r="D112" s="44" t="n"/>
      <c r="E112" s="44" t="n"/>
      <c r="F112" s="44" t="n"/>
      <c r="G112" s="44" t="n"/>
      <c r="H112" s="44" t="n"/>
      <c r="I112" s="44" t="n"/>
      <c r="J112" s="46" t="n"/>
      <c r="K112" s="43" t="str">
        <f>IF(F112="","",IF(F112="Implemented","Met",IF(F112="Partially implemented","Partial",IF(F112="Not applicable",IF(G112&lt;&gt;"","Not applicable","Gap"),IF(AND(E112="Addressable",G112&lt;&gt;""),"Documented alternative","Gap")))))</f>
        <v/>
      </c>
    </row>
    <row r="113">
      <c r="A113" s="9" t="n"/>
      <c r="B113" s="9" t="n"/>
      <c r="C113" s="9" t="n"/>
      <c r="D113" s="9" t="n"/>
      <c r="E113" s="9" t="n"/>
      <c r="F113" s="9" t="n"/>
      <c r="G113" s="9" t="n"/>
      <c r="H113" s="9" t="n"/>
      <c r="I113" s="9" t="n"/>
      <c r="J113" s="42" t="n"/>
      <c r="K113" s="43" t="str">
        <f>IF(F113="","",IF(F113="Implemented","Met",IF(F113="Partially implemented","Partial",IF(F113="Not applicable",IF(G113&lt;&gt;"","Not applicable","Gap"),IF(AND(E113="Addressable",G113&lt;&gt;""),"Documented alternative","Gap")))))</f>
        <v/>
      </c>
    </row>
    <row r="114">
      <c r="A114" s="44" t="n"/>
      <c r="B114" s="44" t="n"/>
      <c r="C114" s="44" t="n"/>
      <c r="D114" s="44" t="n"/>
      <c r="E114" s="44" t="n"/>
      <c r="F114" s="44" t="n"/>
      <c r="G114" s="44" t="n"/>
      <c r="H114" s="44" t="n"/>
      <c r="I114" s="44" t="n"/>
      <c r="J114" s="46" t="n"/>
      <c r="K114" s="43" t="str">
        <f>IF(F114="","",IF(F114="Implemented","Met",IF(F114="Partially implemented","Partial",IF(F114="Not applicable",IF(G114&lt;&gt;"","Not applicable","Gap"),IF(AND(E114="Addressable",G114&lt;&gt;""),"Documented alternative","Gap")))))</f>
        <v/>
      </c>
    </row>
    <row r="115">
      <c r="A115" s="9" t="n"/>
      <c r="B115" s="9" t="n"/>
      <c r="C115" s="9" t="n"/>
      <c r="D115" s="9" t="n"/>
      <c r="E115" s="9" t="n"/>
      <c r="F115" s="9" t="n"/>
      <c r="G115" s="9" t="n"/>
      <c r="H115" s="9" t="n"/>
      <c r="I115" s="9" t="n"/>
      <c r="J115" s="42" t="n"/>
      <c r="K115" s="43" t="str">
        <f>IF(F115="","",IF(F115="Implemented","Met",IF(F115="Partially implemented","Partial",IF(F115="Not applicable",IF(G115&lt;&gt;"","Not applicable","Gap"),IF(AND(E115="Addressable",G115&lt;&gt;""),"Documented alternative","Gap")))))</f>
        <v/>
      </c>
    </row>
    <row r="116">
      <c r="A116" s="44" t="n"/>
      <c r="B116" s="44" t="n"/>
      <c r="C116" s="44" t="n"/>
      <c r="D116" s="44" t="n"/>
      <c r="E116" s="44" t="n"/>
      <c r="F116" s="44" t="n"/>
      <c r="G116" s="44" t="n"/>
      <c r="H116" s="44" t="n"/>
      <c r="I116" s="44" t="n"/>
      <c r="J116" s="46" t="n"/>
      <c r="K116" s="43" t="str">
        <f>IF(F116="","",IF(F116="Implemented","Met",IF(F116="Partially implemented","Partial",IF(F116="Not applicable",IF(G116&lt;&gt;"","Not applicable","Gap"),IF(AND(E116="Addressable",G116&lt;&gt;""),"Documented alternative","Gap")))))</f>
        <v/>
      </c>
    </row>
    <row r="117">
      <c r="A117" s="9" t="n"/>
      <c r="B117" s="9" t="n"/>
      <c r="C117" s="9" t="n"/>
      <c r="D117" s="9" t="n"/>
      <c r="E117" s="9" t="n"/>
      <c r="F117" s="9" t="n"/>
      <c r="G117" s="9" t="n"/>
      <c r="H117" s="9" t="n"/>
      <c r="I117" s="9" t="n"/>
      <c r="J117" s="42" t="n"/>
      <c r="K117" s="43" t="str">
        <f>IF(F117="","",IF(F117="Implemented","Met",IF(F117="Partially implemented","Partial",IF(F117="Not applicable",IF(G117&lt;&gt;"","Not applicable","Gap"),IF(AND(E117="Addressable",G117&lt;&gt;""),"Documented alternative","Gap")))))</f>
        <v/>
      </c>
    </row>
    <row r="118">
      <c r="A118" s="44" t="n"/>
      <c r="B118" s="44" t="n"/>
      <c r="C118" s="44" t="n"/>
      <c r="D118" s="44" t="n"/>
      <c r="E118" s="44" t="n"/>
      <c r="F118" s="44" t="n"/>
      <c r="G118" s="44" t="n"/>
      <c r="H118" s="44" t="n"/>
      <c r="I118" s="44" t="n"/>
      <c r="J118" s="46" t="n"/>
      <c r="K118" s="43" t="str">
        <f>IF(F118="","",IF(F118="Implemented","Met",IF(F118="Partially implemented","Partial",IF(F118="Not applicable",IF(G118&lt;&gt;"","Not applicable","Gap"),IF(AND(E118="Addressable",G118&lt;&gt;""),"Documented alternative","Gap")))))</f>
        <v/>
      </c>
    </row>
    <row r="119">
      <c r="A119" s="9" t="n"/>
      <c r="B119" s="9" t="n"/>
      <c r="C119" s="9" t="n"/>
      <c r="D119" s="9" t="n"/>
      <c r="E119" s="9" t="n"/>
      <c r="F119" s="9" t="n"/>
      <c r="G119" s="9" t="n"/>
      <c r="H119" s="9" t="n"/>
      <c r="I119" s="9" t="n"/>
      <c r="J119" s="42" t="n"/>
      <c r="K119" s="43" t="str">
        <f>IF(F119="","",IF(F119="Implemented","Met",IF(F119="Partially implemented","Partial",IF(F119="Not applicable",IF(G119&lt;&gt;"","Not applicable","Gap"),IF(AND(E119="Addressable",G119&lt;&gt;""),"Documented alternative","Gap")))))</f>
        <v/>
      </c>
    </row>
    <row r="120">
      <c r="A120" s="44" t="n"/>
      <c r="B120" s="44" t="n"/>
      <c r="C120" s="44" t="n"/>
      <c r="D120" s="44" t="n"/>
      <c r="E120" s="44" t="n"/>
      <c r="F120" s="44" t="n"/>
      <c r="G120" s="44" t="n"/>
      <c r="H120" s="44" t="n"/>
      <c r="I120" s="44" t="n"/>
      <c r="J120" s="46" t="n"/>
      <c r="K120" s="43" t="str">
        <f>IF(F120="","",IF(F120="Implemented","Met",IF(F120="Partially implemented","Partial",IF(F120="Not applicable",IF(G120&lt;&gt;"","Not applicable","Gap"),IF(AND(E120="Addressable",G120&lt;&gt;""),"Documented alternative","Gap")))))</f>
        <v/>
      </c>
    </row>
    <row r="121">
      <c r="A121" s="9" t="n"/>
      <c r="B121" s="9" t="n"/>
      <c r="C121" s="9" t="n"/>
      <c r="D121" s="9" t="n"/>
      <c r="E121" s="9" t="n"/>
      <c r="F121" s="9" t="n"/>
      <c r="G121" s="9" t="n"/>
      <c r="H121" s="9" t="n"/>
      <c r="I121" s="9" t="n"/>
      <c r="J121" s="42" t="n"/>
      <c r="K121" s="43" t="str">
        <f>IF(F121="","",IF(F121="Implemented","Met",IF(F121="Partially implemented","Partial",IF(F121="Not applicable",IF(G121&lt;&gt;"","Not applicable","Gap"),IF(AND(E121="Addressable",G121&lt;&gt;""),"Documented alternative","Gap")))))</f>
        <v/>
      </c>
    </row>
    <row r="122">
      <c r="A122" s="44" t="n"/>
      <c r="B122" s="44" t="n"/>
      <c r="C122" s="44" t="n"/>
      <c r="D122" s="44" t="n"/>
      <c r="E122" s="44" t="n"/>
      <c r="F122" s="44" t="n"/>
      <c r="G122" s="44" t="n"/>
      <c r="H122" s="44" t="n"/>
      <c r="I122" s="44" t="n"/>
      <c r="J122" s="46" t="n"/>
      <c r="K122" s="43" t="str">
        <f>IF(F122="","",IF(F122="Implemented","Met",IF(F122="Partially implemented","Partial",IF(F122="Not applicable",IF(G122&lt;&gt;"","Not applicable","Gap"),IF(AND(E122="Addressable",G122&lt;&gt;""),"Documented alternative","Gap")))))</f>
        <v/>
      </c>
    </row>
    <row r="123">
      <c r="A123" s="9" t="n"/>
      <c r="B123" s="9" t="n"/>
      <c r="C123" s="9" t="n"/>
      <c r="D123" s="9" t="n"/>
      <c r="E123" s="9" t="n"/>
      <c r="F123" s="9" t="n"/>
      <c r="G123" s="9" t="n"/>
      <c r="H123" s="9" t="n"/>
      <c r="I123" s="9" t="n"/>
      <c r="J123" s="42" t="n"/>
      <c r="K123" s="43" t="str">
        <f>IF(F123="","",IF(F123="Implemented","Met",IF(F123="Partially implemented","Partial",IF(F123="Not applicable",IF(G123&lt;&gt;"","Not applicable","Gap"),IF(AND(E123="Addressable",G123&lt;&gt;""),"Documented alternative","Gap")))))</f>
        <v/>
      </c>
    </row>
    <row r="124">
      <c r="A124" s="44" t="n"/>
      <c r="B124" s="44" t="n"/>
      <c r="C124" s="44" t="n"/>
      <c r="D124" s="44" t="n"/>
      <c r="E124" s="44" t="n"/>
      <c r="F124" s="44" t="n"/>
      <c r="G124" s="44" t="n"/>
      <c r="H124" s="44" t="n"/>
      <c r="I124" s="44" t="n"/>
      <c r="J124" s="46" t="n"/>
      <c r="K124" s="43" t="str">
        <f>IF(F124="","",IF(F124="Implemented","Met",IF(F124="Partially implemented","Partial",IF(F124="Not applicable",IF(G124&lt;&gt;"","Not applicable","Gap"),IF(AND(E124="Addressable",G124&lt;&gt;""),"Documented alternative","Gap")))))</f>
        <v/>
      </c>
    </row>
    <row r="125">
      <c r="A125" s="9" t="n"/>
      <c r="B125" s="9" t="n"/>
      <c r="C125" s="9" t="n"/>
      <c r="D125" s="9" t="n"/>
      <c r="E125" s="9" t="n"/>
      <c r="F125" s="9" t="n"/>
      <c r="G125" s="9" t="n"/>
      <c r="H125" s="9" t="n"/>
      <c r="I125" s="9" t="n"/>
      <c r="J125" s="42" t="n"/>
      <c r="K125" s="43" t="str">
        <f>IF(F125="","",IF(F125="Implemented","Met",IF(F125="Partially implemented","Partial",IF(F125="Not applicable",IF(G125&lt;&gt;"","Not applicable","Gap"),IF(AND(E125="Addressable",G125&lt;&gt;""),"Documented alternative","Gap")))))</f>
        <v/>
      </c>
    </row>
    <row r="126">
      <c r="A126" s="44" t="n"/>
      <c r="B126" s="44" t="n"/>
      <c r="C126" s="44" t="n"/>
      <c r="D126" s="44" t="n"/>
      <c r="E126" s="44" t="n"/>
      <c r="F126" s="44" t="n"/>
      <c r="G126" s="44" t="n"/>
      <c r="H126" s="44" t="n"/>
      <c r="I126" s="44" t="n"/>
      <c r="J126" s="46" t="n"/>
      <c r="K126" s="43" t="str">
        <f>IF(F126="","",IF(F126="Implemented","Met",IF(F126="Partially implemented","Partial",IF(F126="Not applicable",IF(G126&lt;&gt;"","Not applicable","Gap"),IF(AND(E126="Addressable",G126&lt;&gt;""),"Documented alternative","Gap")))))</f>
        <v/>
      </c>
    </row>
    <row r="127">
      <c r="A127" s="9" t="n"/>
      <c r="B127" s="9" t="n"/>
      <c r="C127" s="9" t="n"/>
      <c r="D127" s="9" t="n"/>
      <c r="E127" s="9" t="n"/>
      <c r="F127" s="9" t="n"/>
      <c r="G127" s="9" t="n"/>
      <c r="H127" s="9" t="n"/>
      <c r="I127" s="9" t="n"/>
      <c r="J127" s="42" t="n"/>
      <c r="K127" s="43" t="str">
        <f>IF(F127="","",IF(F127="Implemented","Met",IF(F127="Partially implemented","Partial",IF(F127="Not applicable",IF(G127&lt;&gt;"","Not applicable","Gap"),IF(AND(E127="Addressable",G127&lt;&gt;""),"Documented alternative","Gap")))))</f>
        <v/>
      </c>
    </row>
    <row r="128">
      <c r="A128" s="44" t="n"/>
      <c r="B128" s="44" t="n"/>
      <c r="C128" s="44" t="n"/>
      <c r="D128" s="44" t="n"/>
      <c r="E128" s="44" t="n"/>
      <c r="F128" s="44" t="n"/>
      <c r="G128" s="44" t="n"/>
      <c r="H128" s="44" t="n"/>
      <c r="I128" s="44" t="n"/>
      <c r="J128" s="46" t="n"/>
      <c r="K128" s="43" t="str">
        <f>IF(F128="","",IF(F128="Implemented","Met",IF(F128="Partially implemented","Partial",IF(F128="Not applicable",IF(G128&lt;&gt;"","Not applicable","Gap"),IF(AND(E128="Addressable",G128&lt;&gt;""),"Documented alternative","Gap")))))</f>
        <v/>
      </c>
    </row>
    <row r="129">
      <c r="A129" s="9" t="n"/>
      <c r="B129" s="9" t="n"/>
      <c r="C129" s="9" t="n"/>
      <c r="D129" s="9" t="n"/>
      <c r="E129" s="9" t="n"/>
      <c r="F129" s="9" t="n"/>
      <c r="G129" s="9" t="n"/>
      <c r="H129" s="9" t="n"/>
      <c r="I129" s="9" t="n"/>
      <c r="J129" s="42" t="n"/>
      <c r="K129" s="43" t="str">
        <f>IF(F129="","",IF(F129="Implemented","Met",IF(F129="Partially implemented","Partial",IF(F129="Not applicable",IF(G129&lt;&gt;"","Not applicable","Gap"),IF(AND(E129="Addressable",G129&lt;&gt;""),"Documented alternative","Gap")))))</f>
        <v/>
      </c>
    </row>
    <row r="130">
      <c r="A130" s="44" t="n"/>
      <c r="B130" s="44" t="n"/>
      <c r="C130" s="44" t="n"/>
      <c r="D130" s="44" t="n"/>
      <c r="E130" s="44" t="n"/>
      <c r="F130" s="44" t="n"/>
      <c r="G130" s="44" t="n"/>
      <c r="H130" s="44" t="n"/>
      <c r="I130" s="44" t="n"/>
      <c r="J130" s="46" t="n"/>
      <c r="K130" s="43" t="str">
        <f>IF(F130="","",IF(F130="Implemented","Met",IF(F130="Partially implemented","Partial",IF(F130="Not applicable",IF(G130&lt;&gt;"","Not applicable","Gap"),IF(AND(E130="Addressable",G130&lt;&gt;""),"Documented alternative","Gap")))))</f>
        <v/>
      </c>
    </row>
    <row r="131">
      <c r="A131" s="9" t="n"/>
      <c r="B131" s="9" t="n"/>
      <c r="C131" s="9" t="n"/>
      <c r="D131" s="9" t="n"/>
      <c r="E131" s="9" t="n"/>
      <c r="F131" s="9" t="n"/>
      <c r="G131" s="9" t="n"/>
      <c r="H131" s="9" t="n"/>
      <c r="I131" s="9" t="n"/>
      <c r="J131" s="42" t="n"/>
      <c r="K131" s="43" t="str">
        <f>IF(F131="","",IF(F131="Implemented","Met",IF(F131="Partially implemented","Partial",IF(F131="Not applicable",IF(G131&lt;&gt;"","Not applicable","Gap"),IF(AND(E131="Addressable",G131&lt;&gt;""),"Documented alternative","Gap")))))</f>
        <v/>
      </c>
    </row>
    <row r="132">
      <c r="A132" s="44" t="n"/>
      <c r="B132" s="44" t="n"/>
      <c r="C132" s="44" t="n"/>
      <c r="D132" s="44" t="n"/>
      <c r="E132" s="44" t="n"/>
      <c r="F132" s="44" t="n"/>
      <c r="G132" s="44" t="n"/>
      <c r="H132" s="44" t="n"/>
      <c r="I132" s="44" t="n"/>
      <c r="J132" s="46" t="n"/>
      <c r="K132" s="43" t="str">
        <f>IF(F132="","",IF(F132="Implemented","Met",IF(F132="Partially implemented","Partial",IF(F132="Not applicable",IF(G132&lt;&gt;"","Not applicable","Gap"),IF(AND(E132="Addressable",G132&lt;&gt;""),"Documented alternative","Gap")))))</f>
        <v/>
      </c>
    </row>
    <row r="133">
      <c r="A133" s="9" t="n"/>
      <c r="B133" s="9" t="n"/>
      <c r="C133" s="9" t="n"/>
      <c r="D133" s="9" t="n"/>
      <c r="E133" s="9" t="n"/>
      <c r="F133" s="9" t="n"/>
      <c r="G133" s="9" t="n"/>
      <c r="H133" s="9" t="n"/>
      <c r="I133" s="9" t="n"/>
      <c r="J133" s="42" t="n"/>
      <c r="K133" s="43" t="str">
        <f>IF(F133="","",IF(F133="Implemented","Met",IF(F133="Partially implemented","Partial",IF(F133="Not applicable",IF(G133&lt;&gt;"","Not applicable","Gap"),IF(AND(E133="Addressable",G133&lt;&gt;""),"Documented alternative","Gap")))))</f>
        <v/>
      </c>
    </row>
    <row r="134">
      <c r="A134" s="44" t="n"/>
      <c r="B134" s="44" t="n"/>
      <c r="C134" s="44" t="n"/>
      <c r="D134" s="44" t="n"/>
      <c r="E134" s="44" t="n"/>
      <c r="F134" s="44" t="n"/>
      <c r="G134" s="44" t="n"/>
      <c r="H134" s="44" t="n"/>
      <c r="I134" s="44" t="n"/>
      <c r="J134" s="46" t="n"/>
      <c r="K134" s="43" t="str">
        <f>IF(F134="","",IF(F134="Implemented","Met",IF(F134="Partially implemented","Partial",IF(F134="Not applicable",IF(G134&lt;&gt;"","Not applicable","Gap"),IF(AND(E134="Addressable",G134&lt;&gt;""),"Documented alternative","Gap")))))</f>
        <v/>
      </c>
    </row>
    <row r="135">
      <c r="A135" s="9" t="n"/>
      <c r="B135" s="9" t="n"/>
      <c r="C135" s="9" t="n"/>
      <c r="D135" s="9" t="n"/>
      <c r="E135" s="9" t="n"/>
      <c r="F135" s="9" t="n"/>
      <c r="G135" s="9" t="n"/>
      <c r="H135" s="9" t="n"/>
      <c r="I135" s="9" t="n"/>
      <c r="J135" s="42" t="n"/>
      <c r="K135" s="43" t="str">
        <f>IF(F135="","",IF(F135="Implemented","Met",IF(F135="Partially implemented","Partial",IF(F135="Not applicable",IF(G135&lt;&gt;"","Not applicable","Gap"),IF(AND(E135="Addressable",G135&lt;&gt;""),"Documented alternative","Gap")))))</f>
        <v/>
      </c>
    </row>
    <row r="136">
      <c r="A136" s="44" t="n"/>
      <c r="B136" s="44" t="n"/>
      <c r="C136" s="44" t="n"/>
      <c r="D136" s="44" t="n"/>
      <c r="E136" s="44" t="n"/>
      <c r="F136" s="44" t="n"/>
      <c r="G136" s="44" t="n"/>
      <c r="H136" s="44" t="n"/>
      <c r="I136" s="44" t="n"/>
      <c r="J136" s="46" t="n"/>
      <c r="K136" s="43" t="str">
        <f>IF(F136="","",IF(F136="Implemented","Met",IF(F136="Partially implemented","Partial",IF(F136="Not applicable",IF(G136&lt;&gt;"","Not applicable","Gap"),IF(AND(E136="Addressable",G136&lt;&gt;""),"Documented alternative","Gap")))))</f>
        <v/>
      </c>
    </row>
    <row r="137">
      <c r="A137" s="9" t="n"/>
      <c r="B137" s="9" t="n"/>
      <c r="C137" s="9" t="n"/>
      <c r="D137" s="9" t="n"/>
      <c r="E137" s="9" t="n"/>
      <c r="F137" s="9" t="n"/>
      <c r="G137" s="9" t="n"/>
      <c r="H137" s="9" t="n"/>
      <c r="I137" s="9" t="n"/>
      <c r="J137" s="42" t="n"/>
      <c r="K137" s="43" t="str">
        <f>IF(F137="","",IF(F137="Implemented","Met",IF(F137="Partially implemented","Partial",IF(F137="Not applicable",IF(G137&lt;&gt;"","Not applicable","Gap"),IF(AND(E137="Addressable",G137&lt;&gt;""),"Documented alternative","Gap")))))</f>
        <v/>
      </c>
    </row>
    <row r="138">
      <c r="A138" s="44" t="n"/>
      <c r="B138" s="44" t="n"/>
      <c r="C138" s="44" t="n"/>
      <c r="D138" s="44" t="n"/>
      <c r="E138" s="44" t="n"/>
      <c r="F138" s="44" t="n"/>
      <c r="G138" s="44" t="n"/>
      <c r="H138" s="44" t="n"/>
      <c r="I138" s="44" t="n"/>
      <c r="J138" s="46" t="n"/>
      <c r="K138" s="43" t="str">
        <f>IF(F138="","",IF(F138="Implemented","Met",IF(F138="Partially implemented","Partial",IF(F138="Not applicable",IF(G138&lt;&gt;"","Not applicable","Gap"),IF(AND(E138="Addressable",G138&lt;&gt;""),"Documented alternative","Gap")))))</f>
        <v/>
      </c>
    </row>
    <row r="139">
      <c r="A139" s="9" t="n"/>
      <c r="B139" s="9" t="n"/>
      <c r="C139" s="9" t="n"/>
      <c r="D139" s="9" t="n"/>
      <c r="E139" s="9" t="n"/>
      <c r="F139" s="9" t="n"/>
      <c r="G139" s="9" t="n"/>
      <c r="H139" s="9" t="n"/>
      <c r="I139" s="9" t="n"/>
      <c r="J139" s="42" t="n"/>
      <c r="K139" s="43" t="str">
        <f>IF(F139="","",IF(F139="Implemented","Met",IF(F139="Partially implemented","Partial",IF(F139="Not applicable",IF(G139&lt;&gt;"","Not applicable","Gap"),IF(AND(E139="Addressable",G139&lt;&gt;""),"Documented alternative","Gap")))))</f>
        <v/>
      </c>
    </row>
    <row r="140">
      <c r="A140" s="44" t="n"/>
      <c r="B140" s="44" t="n"/>
      <c r="C140" s="44" t="n"/>
      <c r="D140" s="44" t="n"/>
      <c r="E140" s="44" t="n"/>
      <c r="F140" s="44" t="n"/>
      <c r="G140" s="44" t="n"/>
      <c r="H140" s="44" t="n"/>
      <c r="I140" s="44" t="n"/>
      <c r="J140" s="46" t="n"/>
      <c r="K140" s="43" t="str">
        <f>IF(F140="","",IF(F140="Implemented","Met",IF(F140="Partially implemented","Partial",IF(F140="Not applicable",IF(G140&lt;&gt;"","Not applicable","Gap"),IF(AND(E140="Addressable",G140&lt;&gt;""),"Documented alternative","Gap")))))</f>
        <v/>
      </c>
    </row>
    <row r="141">
      <c r="A141" s="9" t="n"/>
      <c r="B141" s="9" t="n"/>
      <c r="C141" s="9" t="n"/>
      <c r="D141" s="9" t="n"/>
      <c r="E141" s="9" t="n"/>
      <c r="F141" s="9" t="n"/>
      <c r="G141" s="9" t="n"/>
      <c r="H141" s="9" t="n"/>
      <c r="I141" s="9" t="n"/>
      <c r="J141" s="42" t="n"/>
      <c r="K141" s="43" t="str">
        <f>IF(F141="","",IF(F141="Implemented","Met",IF(F141="Partially implemented","Partial",IF(F141="Not applicable",IF(G141&lt;&gt;"","Not applicable","Gap"),IF(AND(E141="Addressable",G141&lt;&gt;""),"Documented alternative","Gap")))))</f>
        <v/>
      </c>
    </row>
    <row r="142">
      <c r="A142" s="44" t="n"/>
      <c r="B142" s="44" t="n"/>
      <c r="C142" s="44" t="n"/>
      <c r="D142" s="44" t="n"/>
      <c r="E142" s="44" t="n"/>
      <c r="F142" s="44" t="n"/>
      <c r="G142" s="44" t="n"/>
      <c r="H142" s="44" t="n"/>
      <c r="I142" s="44" t="n"/>
      <c r="J142" s="46" t="n"/>
      <c r="K142" s="43" t="str">
        <f>IF(F142="","",IF(F142="Implemented","Met",IF(F142="Partially implemented","Partial",IF(F142="Not applicable",IF(G142&lt;&gt;"","Not applicable","Gap"),IF(AND(E142="Addressable",G142&lt;&gt;""),"Documented alternative","Gap")))))</f>
        <v/>
      </c>
    </row>
    <row r="143">
      <c r="A143" s="9" t="n"/>
      <c r="B143" s="9" t="n"/>
      <c r="C143" s="9" t="n"/>
      <c r="D143" s="9" t="n"/>
      <c r="E143" s="9" t="n"/>
      <c r="F143" s="9" t="n"/>
      <c r="G143" s="9" t="n"/>
      <c r="H143" s="9" t="n"/>
      <c r="I143" s="9" t="n"/>
      <c r="J143" s="42" t="n"/>
      <c r="K143" s="43" t="str">
        <f>IF(F143="","",IF(F143="Implemented","Met",IF(F143="Partially implemented","Partial",IF(F143="Not applicable",IF(G143&lt;&gt;"","Not applicable","Gap"),IF(AND(E143="Addressable",G143&lt;&gt;""),"Documented alternative","Gap")))))</f>
        <v/>
      </c>
    </row>
    <row r="144">
      <c r="A144" s="44" t="n"/>
      <c r="B144" s="44" t="n"/>
      <c r="C144" s="44" t="n"/>
      <c r="D144" s="44" t="n"/>
      <c r="E144" s="44" t="n"/>
      <c r="F144" s="44" t="n"/>
      <c r="G144" s="44" t="n"/>
      <c r="H144" s="44" t="n"/>
      <c r="I144" s="44" t="n"/>
      <c r="J144" s="46" t="n"/>
      <c r="K144" s="43" t="str">
        <f>IF(F144="","",IF(F144="Implemented","Met",IF(F144="Partially implemented","Partial",IF(F144="Not applicable",IF(G144&lt;&gt;"","Not applicable","Gap"),IF(AND(E144="Addressable",G144&lt;&gt;""),"Documented alternative","Gap")))))</f>
        <v/>
      </c>
    </row>
    <row r="145">
      <c r="A145" s="9" t="n"/>
      <c r="B145" s="9" t="n"/>
      <c r="C145" s="9" t="n"/>
      <c r="D145" s="9" t="n"/>
      <c r="E145" s="9" t="n"/>
      <c r="F145" s="9" t="n"/>
      <c r="G145" s="9" t="n"/>
      <c r="H145" s="9" t="n"/>
      <c r="I145" s="9" t="n"/>
      <c r="J145" s="42" t="n"/>
      <c r="K145" s="43" t="str">
        <f>IF(F145="","",IF(F145="Implemented","Met",IF(F145="Partially implemented","Partial",IF(F145="Not applicable",IF(G145&lt;&gt;"","Not applicable","Gap"),IF(AND(E145="Addressable",G145&lt;&gt;""),"Documented alternative","Gap")))))</f>
        <v/>
      </c>
    </row>
    <row r="146">
      <c r="A146" s="44" t="n"/>
      <c r="B146" s="44" t="n"/>
      <c r="C146" s="44" t="n"/>
      <c r="D146" s="44" t="n"/>
      <c r="E146" s="44" t="n"/>
      <c r="F146" s="44" t="n"/>
      <c r="G146" s="44" t="n"/>
      <c r="H146" s="44" t="n"/>
      <c r="I146" s="44" t="n"/>
      <c r="J146" s="46" t="n"/>
      <c r="K146" s="43" t="str">
        <f>IF(F146="","",IF(F146="Implemented","Met",IF(F146="Partially implemented","Partial",IF(F146="Not applicable",IF(G146&lt;&gt;"","Not applicable","Gap"),IF(AND(E146="Addressable",G146&lt;&gt;""),"Documented alternative","Gap")))))</f>
        <v/>
      </c>
    </row>
    <row r="147">
      <c r="A147" s="9" t="n"/>
      <c r="B147" s="9" t="n"/>
      <c r="C147" s="9" t="n"/>
      <c r="D147" s="9" t="n"/>
      <c r="E147" s="9" t="n"/>
      <c r="F147" s="9" t="n"/>
      <c r="G147" s="9" t="n"/>
      <c r="H147" s="9" t="n"/>
      <c r="I147" s="9" t="n"/>
      <c r="J147" s="42" t="n"/>
      <c r="K147" s="43" t="str">
        <f>IF(F147="","",IF(F147="Implemented","Met",IF(F147="Partially implemented","Partial",IF(F147="Not applicable",IF(G147&lt;&gt;"","Not applicable","Gap"),IF(AND(E147="Addressable",G147&lt;&gt;""),"Documented alternative","Gap")))))</f>
        <v/>
      </c>
    </row>
    <row r="148">
      <c r="A148" s="44" t="n"/>
      <c r="B148" s="44" t="n"/>
      <c r="C148" s="44" t="n"/>
      <c r="D148" s="44" t="n"/>
      <c r="E148" s="44" t="n"/>
      <c r="F148" s="44" t="n"/>
      <c r="G148" s="44" t="n"/>
      <c r="H148" s="44" t="n"/>
      <c r="I148" s="44" t="n"/>
      <c r="J148" s="46" t="n"/>
      <c r="K148" s="43" t="str">
        <f>IF(F148="","",IF(F148="Implemented","Met",IF(F148="Partially implemented","Partial",IF(F148="Not applicable",IF(G148&lt;&gt;"","Not applicable","Gap"),IF(AND(E148="Addressable",G148&lt;&gt;""),"Documented alternative","Gap")))))</f>
        <v/>
      </c>
    </row>
    <row r="149">
      <c r="A149" s="9" t="n"/>
      <c r="B149" s="9" t="n"/>
      <c r="C149" s="9" t="n"/>
      <c r="D149" s="9" t="n"/>
      <c r="E149" s="9" t="n"/>
      <c r="F149" s="9" t="n"/>
      <c r="G149" s="9" t="n"/>
      <c r="H149" s="9" t="n"/>
      <c r="I149" s="9" t="n"/>
      <c r="J149" s="42" t="n"/>
      <c r="K149" s="43" t="str">
        <f>IF(F149="","",IF(F149="Implemented","Met",IF(F149="Partially implemented","Partial",IF(F149="Not applicable",IF(G149&lt;&gt;"","Not applicable","Gap"),IF(AND(E149="Addressable",G149&lt;&gt;""),"Documented alternative","Gap")))))</f>
        <v/>
      </c>
    </row>
    <row r="150">
      <c r="A150" s="44" t="n"/>
      <c r="B150" s="44" t="n"/>
      <c r="C150" s="44" t="n"/>
      <c r="D150" s="44" t="n"/>
      <c r="E150" s="44" t="n"/>
      <c r="F150" s="44" t="n"/>
      <c r="G150" s="44" t="n"/>
      <c r="H150" s="44" t="n"/>
      <c r="I150" s="44" t="n"/>
      <c r="J150" s="46" t="n"/>
      <c r="K150" s="43" t="str">
        <f>IF(F150="","",IF(F150="Implemented","Met",IF(F150="Partially implemented","Partial",IF(F150="Not applicable",IF(G150&lt;&gt;"","Not applicable","Gap"),IF(AND(E150="Addressable",G150&lt;&gt;""),"Documented alternative","Gap")))))</f>
        <v/>
      </c>
    </row>
    <row r="151">
      <c r="A151" s="9" t="n"/>
      <c r="B151" s="9" t="n"/>
      <c r="C151" s="9" t="n"/>
      <c r="D151" s="9" t="n"/>
      <c r="E151" s="9" t="n"/>
      <c r="F151" s="9" t="n"/>
      <c r="G151" s="9" t="n"/>
      <c r="H151" s="9" t="n"/>
      <c r="I151" s="9" t="n"/>
      <c r="J151" s="42" t="n"/>
      <c r="K151" s="43" t="str">
        <f>IF(F151="","",IF(F151="Implemented","Met",IF(F151="Partially implemented","Partial",IF(F151="Not applicable",IF(G151&lt;&gt;"","Not applicable","Gap"),IF(AND(E151="Addressable",G151&lt;&gt;""),"Documented alternative","Gap")))))</f>
        <v/>
      </c>
    </row>
    <row r="152">
      <c r="A152" s="44" t="n"/>
      <c r="B152" s="44" t="n"/>
      <c r="C152" s="44" t="n"/>
      <c r="D152" s="44" t="n"/>
      <c r="E152" s="44" t="n"/>
      <c r="F152" s="44" t="n"/>
      <c r="G152" s="44" t="n"/>
      <c r="H152" s="44" t="n"/>
      <c r="I152" s="44" t="n"/>
      <c r="J152" s="46" t="n"/>
      <c r="K152" s="43" t="str">
        <f>IF(F152="","",IF(F152="Implemented","Met",IF(F152="Partially implemented","Partial",IF(F152="Not applicable",IF(G152&lt;&gt;"","Not applicable","Gap"),IF(AND(E152="Addressable",G152&lt;&gt;""),"Documented alternative","Gap")))))</f>
        <v/>
      </c>
    </row>
    <row r="153">
      <c r="A153" s="9" t="n"/>
      <c r="B153" s="9" t="n"/>
      <c r="C153" s="9" t="n"/>
      <c r="D153" s="9" t="n"/>
      <c r="E153" s="9" t="n"/>
      <c r="F153" s="9" t="n"/>
      <c r="G153" s="9" t="n"/>
      <c r="H153" s="9" t="n"/>
      <c r="I153" s="9" t="n"/>
      <c r="J153" s="42" t="n"/>
      <c r="K153" s="43" t="str">
        <f>IF(F153="","",IF(F153="Implemented","Met",IF(F153="Partially implemented","Partial",IF(F153="Not applicable",IF(G153&lt;&gt;"","Not applicable","Gap"),IF(AND(E153="Addressable",G153&lt;&gt;""),"Documented alternative","Gap")))))</f>
        <v/>
      </c>
    </row>
    <row r="154">
      <c r="A154" s="44" t="n"/>
      <c r="B154" s="44" t="n"/>
      <c r="C154" s="44" t="n"/>
      <c r="D154" s="44" t="n"/>
      <c r="E154" s="44" t="n"/>
      <c r="F154" s="44" t="n"/>
      <c r="G154" s="44" t="n"/>
      <c r="H154" s="44" t="n"/>
      <c r="I154" s="44" t="n"/>
      <c r="J154" s="46" t="n"/>
      <c r="K154" s="43" t="str">
        <f>IF(F154="","",IF(F154="Implemented","Met",IF(F154="Partially implemented","Partial",IF(F154="Not applicable",IF(G154&lt;&gt;"","Not applicable","Gap"),IF(AND(E154="Addressable",G154&lt;&gt;""),"Documented alternative","Gap")))))</f>
        <v/>
      </c>
    </row>
    <row r="155">
      <c r="A155" s="9" t="n"/>
      <c r="B155" s="9" t="n"/>
      <c r="C155" s="9" t="n"/>
      <c r="D155" s="9" t="n"/>
      <c r="E155" s="9" t="n"/>
      <c r="F155" s="9" t="n"/>
      <c r="G155" s="9" t="n"/>
      <c r="H155" s="9" t="n"/>
      <c r="I155" s="9" t="n"/>
      <c r="J155" s="42" t="n"/>
      <c r="K155" s="43" t="str">
        <f>IF(F155="","",IF(F155="Implemented","Met",IF(F155="Partially implemented","Partial",IF(F155="Not applicable",IF(G155&lt;&gt;"","Not applicable","Gap"),IF(AND(E155="Addressable",G155&lt;&gt;""),"Documented alternative","Gap")))))</f>
        <v/>
      </c>
    </row>
    <row r="156">
      <c r="A156" s="44" t="n"/>
      <c r="B156" s="44" t="n"/>
      <c r="C156" s="44" t="n"/>
      <c r="D156" s="44" t="n"/>
      <c r="E156" s="44" t="n"/>
      <c r="F156" s="44" t="n"/>
      <c r="G156" s="44" t="n"/>
      <c r="H156" s="44" t="n"/>
      <c r="I156" s="44" t="n"/>
      <c r="J156" s="46" t="n"/>
      <c r="K156" s="43" t="str">
        <f>IF(F156="","",IF(F156="Implemented","Met",IF(F156="Partially implemented","Partial",IF(F156="Not applicable",IF(G156&lt;&gt;"","Not applicable","Gap"),IF(AND(E156="Addressable",G156&lt;&gt;""),"Documented alternative","Gap")))))</f>
        <v/>
      </c>
    </row>
    <row r="157">
      <c r="A157" s="9" t="n"/>
      <c r="B157" s="9" t="n"/>
      <c r="C157" s="9" t="n"/>
      <c r="D157" s="9" t="n"/>
      <c r="E157" s="9" t="n"/>
      <c r="F157" s="9" t="n"/>
      <c r="G157" s="9" t="n"/>
      <c r="H157" s="9" t="n"/>
      <c r="I157" s="9" t="n"/>
      <c r="J157" s="42" t="n"/>
      <c r="K157" s="43" t="str">
        <f>IF(F157="","",IF(F157="Implemented","Met",IF(F157="Partially implemented","Partial",IF(F157="Not applicable",IF(G157&lt;&gt;"","Not applicable","Gap"),IF(AND(E157="Addressable",G157&lt;&gt;""),"Documented alternative","Gap")))))</f>
        <v/>
      </c>
    </row>
    <row r="158">
      <c r="A158" s="44" t="n"/>
      <c r="B158" s="44" t="n"/>
      <c r="C158" s="44" t="n"/>
      <c r="D158" s="44" t="n"/>
      <c r="E158" s="44" t="n"/>
      <c r="F158" s="44" t="n"/>
      <c r="G158" s="44" t="n"/>
      <c r="H158" s="44" t="n"/>
      <c r="I158" s="44" t="n"/>
      <c r="J158" s="46" t="n"/>
      <c r="K158" s="43" t="str">
        <f>IF(F158="","",IF(F158="Implemented","Met",IF(F158="Partially implemented","Partial",IF(F158="Not applicable",IF(G158&lt;&gt;"","Not applicable","Gap"),IF(AND(E158="Addressable",G158&lt;&gt;""),"Documented alternative","Gap")))))</f>
        <v/>
      </c>
    </row>
    <row r="159">
      <c r="A159" s="9" t="n"/>
      <c r="B159" s="9" t="n"/>
      <c r="C159" s="9" t="n"/>
      <c r="D159" s="9" t="n"/>
      <c r="E159" s="9" t="n"/>
      <c r="F159" s="9" t="n"/>
      <c r="G159" s="9" t="n"/>
      <c r="H159" s="9" t="n"/>
      <c r="I159" s="9" t="n"/>
      <c r="J159" s="42" t="n"/>
      <c r="K159" s="43" t="str">
        <f>IF(F159="","",IF(F159="Implemented","Met",IF(F159="Partially implemented","Partial",IF(F159="Not applicable",IF(G159&lt;&gt;"","Not applicable","Gap"),IF(AND(E159="Addressable",G159&lt;&gt;""),"Documented alternative","Gap")))))</f>
        <v/>
      </c>
    </row>
    <row r="160">
      <c r="A160" s="44" t="n"/>
      <c r="B160" s="44" t="n"/>
      <c r="C160" s="44" t="n"/>
      <c r="D160" s="44" t="n"/>
      <c r="E160" s="44" t="n"/>
      <c r="F160" s="44" t="n"/>
      <c r="G160" s="44" t="n"/>
      <c r="H160" s="44" t="n"/>
      <c r="I160" s="44" t="n"/>
      <c r="J160" s="46" t="n"/>
      <c r="K160" s="43" t="str">
        <f>IF(F160="","",IF(F160="Implemented","Met",IF(F160="Partially implemented","Partial",IF(F160="Not applicable",IF(G160&lt;&gt;"","Not applicable","Gap"),IF(AND(E160="Addressable",G160&lt;&gt;""),"Documented alternative","Gap")))))</f>
        <v/>
      </c>
    </row>
    <row r="161">
      <c r="A161" s="9" t="n"/>
      <c r="B161" s="9" t="n"/>
      <c r="C161" s="9" t="n"/>
      <c r="D161" s="9" t="n"/>
      <c r="E161" s="9" t="n"/>
      <c r="F161" s="9" t="n"/>
      <c r="G161" s="9" t="n"/>
      <c r="H161" s="9" t="n"/>
      <c r="I161" s="9" t="n"/>
      <c r="J161" s="42" t="n"/>
      <c r="K161" s="43" t="str">
        <f>IF(F161="","",IF(F161="Implemented","Met",IF(F161="Partially implemented","Partial",IF(F161="Not applicable",IF(G161&lt;&gt;"","Not applicable","Gap"),IF(AND(E161="Addressable",G161&lt;&gt;""),"Documented alternative","Gap")))))</f>
        <v/>
      </c>
    </row>
    <row r="162">
      <c r="A162" s="44" t="n"/>
      <c r="B162" s="44" t="n"/>
      <c r="C162" s="44" t="n"/>
      <c r="D162" s="44" t="n"/>
      <c r="E162" s="44" t="n"/>
      <c r="F162" s="44" t="n"/>
      <c r="G162" s="44" t="n"/>
      <c r="H162" s="44" t="n"/>
      <c r="I162" s="44" t="n"/>
      <c r="J162" s="46" t="n"/>
      <c r="K162" s="43" t="str">
        <f>IF(F162="","",IF(F162="Implemented","Met",IF(F162="Partially implemented","Partial",IF(F162="Not applicable",IF(G162&lt;&gt;"","Not applicable","Gap"),IF(AND(E162="Addressable",G162&lt;&gt;""),"Documented alternative","Gap")))))</f>
        <v/>
      </c>
    </row>
    <row r="163">
      <c r="A163" s="9" t="n"/>
      <c r="B163" s="9" t="n"/>
      <c r="C163" s="9" t="n"/>
      <c r="D163" s="9" t="n"/>
      <c r="E163" s="9" t="n"/>
      <c r="F163" s="9" t="n"/>
      <c r="G163" s="9" t="n"/>
      <c r="H163" s="9" t="n"/>
      <c r="I163" s="9" t="n"/>
      <c r="J163" s="42" t="n"/>
      <c r="K163" s="43" t="str">
        <f>IF(F163="","",IF(F163="Implemented","Met",IF(F163="Partially implemented","Partial",IF(F163="Not applicable",IF(G163&lt;&gt;"","Not applicable","Gap"),IF(AND(E163="Addressable",G163&lt;&gt;""),"Documented alternative","Gap")))))</f>
        <v/>
      </c>
    </row>
    <row r="164">
      <c r="A164" s="44" t="n"/>
      <c r="B164" s="44" t="n"/>
      <c r="C164" s="44" t="n"/>
      <c r="D164" s="44" t="n"/>
      <c r="E164" s="44" t="n"/>
      <c r="F164" s="44" t="n"/>
      <c r="G164" s="44" t="n"/>
      <c r="H164" s="44" t="n"/>
      <c r="I164" s="44" t="n"/>
      <c r="J164" s="46" t="n"/>
      <c r="K164" s="43" t="str">
        <f>IF(F164="","",IF(F164="Implemented","Met",IF(F164="Partially implemented","Partial",IF(F164="Not applicable",IF(G164&lt;&gt;"","Not applicable","Gap"),IF(AND(E164="Addressable",G164&lt;&gt;""),"Documented alternative","Gap")))))</f>
        <v/>
      </c>
    </row>
    <row r="165">
      <c r="A165" s="9" t="n"/>
      <c r="B165" s="9" t="n"/>
      <c r="C165" s="9" t="n"/>
      <c r="D165" s="9" t="n"/>
      <c r="E165" s="9" t="n"/>
      <c r="F165" s="9" t="n"/>
      <c r="G165" s="9" t="n"/>
      <c r="H165" s="9" t="n"/>
      <c r="I165" s="9" t="n"/>
      <c r="J165" s="42" t="n"/>
      <c r="K165" s="43" t="str">
        <f>IF(F165="","",IF(F165="Implemented","Met",IF(F165="Partially implemented","Partial",IF(F165="Not applicable",IF(G165&lt;&gt;"","Not applicable","Gap"),IF(AND(E165="Addressable",G165&lt;&gt;""),"Documented alternative","Gap")))))</f>
        <v/>
      </c>
    </row>
    <row r="166">
      <c r="A166" s="44" t="n"/>
      <c r="B166" s="44" t="n"/>
      <c r="C166" s="44" t="n"/>
      <c r="D166" s="44" t="n"/>
      <c r="E166" s="44" t="n"/>
      <c r="F166" s="44" t="n"/>
      <c r="G166" s="44" t="n"/>
      <c r="H166" s="44" t="n"/>
      <c r="I166" s="44" t="n"/>
      <c r="J166" s="46" t="n"/>
      <c r="K166" s="43" t="str">
        <f>IF(F166="","",IF(F166="Implemented","Met",IF(F166="Partially implemented","Partial",IF(F166="Not applicable",IF(G166&lt;&gt;"","Not applicable","Gap"),IF(AND(E166="Addressable",G166&lt;&gt;""),"Documented alternative","Gap")))))</f>
        <v/>
      </c>
    </row>
    <row r="167">
      <c r="A167" s="9" t="n"/>
      <c r="B167" s="9" t="n"/>
      <c r="C167" s="9" t="n"/>
      <c r="D167" s="9" t="n"/>
      <c r="E167" s="9" t="n"/>
      <c r="F167" s="9" t="n"/>
      <c r="G167" s="9" t="n"/>
      <c r="H167" s="9" t="n"/>
      <c r="I167" s="9" t="n"/>
      <c r="J167" s="42" t="n"/>
      <c r="K167" s="43" t="str">
        <f>IF(F167="","",IF(F167="Implemented","Met",IF(F167="Partially implemented","Partial",IF(F167="Not applicable",IF(G167&lt;&gt;"","Not applicable","Gap"),IF(AND(E167="Addressable",G167&lt;&gt;""),"Documented alternative","Gap")))))</f>
        <v/>
      </c>
    </row>
    <row r="168">
      <c r="A168" s="44" t="n"/>
      <c r="B168" s="44" t="n"/>
      <c r="C168" s="44" t="n"/>
      <c r="D168" s="44" t="n"/>
      <c r="E168" s="44" t="n"/>
      <c r="F168" s="44" t="n"/>
      <c r="G168" s="44" t="n"/>
      <c r="H168" s="44" t="n"/>
      <c r="I168" s="44" t="n"/>
      <c r="J168" s="46" t="n"/>
      <c r="K168" s="43" t="str">
        <f>IF(F168="","",IF(F168="Implemented","Met",IF(F168="Partially implemented","Partial",IF(F168="Not applicable",IF(G168&lt;&gt;"","Not applicable","Gap"),IF(AND(E168="Addressable",G168&lt;&gt;""),"Documented alternative","Gap")))))</f>
        <v/>
      </c>
    </row>
    <row r="169">
      <c r="A169" s="9" t="n"/>
      <c r="B169" s="9" t="n"/>
      <c r="C169" s="9" t="n"/>
      <c r="D169" s="9" t="n"/>
      <c r="E169" s="9" t="n"/>
      <c r="F169" s="9" t="n"/>
      <c r="G169" s="9" t="n"/>
      <c r="H169" s="9" t="n"/>
      <c r="I169" s="9" t="n"/>
      <c r="J169" s="42" t="n"/>
      <c r="K169" s="43" t="str">
        <f>IF(F169="","",IF(F169="Implemented","Met",IF(F169="Partially implemented","Partial",IF(F169="Not applicable",IF(G169&lt;&gt;"","Not applicable","Gap"),IF(AND(E169="Addressable",G169&lt;&gt;""),"Documented alternative","Gap")))))</f>
        <v/>
      </c>
    </row>
    <row r="170">
      <c r="A170" s="44" t="n"/>
      <c r="B170" s="44" t="n"/>
      <c r="C170" s="44" t="n"/>
      <c r="D170" s="44" t="n"/>
      <c r="E170" s="44" t="n"/>
      <c r="F170" s="44" t="n"/>
      <c r="G170" s="44" t="n"/>
      <c r="H170" s="44" t="n"/>
      <c r="I170" s="44" t="n"/>
      <c r="J170" s="46" t="n"/>
      <c r="K170" s="43" t="str">
        <f>IF(F170="","",IF(F170="Implemented","Met",IF(F170="Partially implemented","Partial",IF(F170="Not applicable",IF(G170&lt;&gt;"","Not applicable","Gap"),IF(AND(E170="Addressable",G170&lt;&gt;""),"Documented alternative","Gap")))))</f>
        <v/>
      </c>
    </row>
    <row r="171">
      <c r="A171" s="9" t="n"/>
      <c r="B171" s="9" t="n"/>
      <c r="C171" s="9" t="n"/>
      <c r="D171" s="9" t="n"/>
      <c r="E171" s="9" t="n"/>
      <c r="F171" s="9" t="n"/>
      <c r="G171" s="9" t="n"/>
      <c r="H171" s="9" t="n"/>
      <c r="I171" s="9" t="n"/>
      <c r="J171" s="42" t="n"/>
      <c r="K171" s="43" t="str">
        <f>IF(F171="","",IF(F171="Implemented","Met",IF(F171="Partially implemented","Partial",IF(F171="Not applicable",IF(G171&lt;&gt;"","Not applicable","Gap"),IF(AND(E171="Addressable",G171&lt;&gt;""),"Documented alternative","Gap")))))</f>
        <v/>
      </c>
    </row>
    <row r="172">
      <c r="A172" s="44" t="n"/>
      <c r="B172" s="44" t="n"/>
      <c r="C172" s="44" t="n"/>
      <c r="D172" s="44" t="n"/>
      <c r="E172" s="44" t="n"/>
      <c r="F172" s="44" t="n"/>
      <c r="G172" s="44" t="n"/>
      <c r="H172" s="44" t="n"/>
      <c r="I172" s="44" t="n"/>
      <c r="J172" s="46" t="n"/>
      <c r="K172" s="43" t="str">
        <f>IF(F172="","",IF(F172="Implemented","Met",IF(F172="Partially implemented","Partial",IF(F172="Not applicable",IF(G172&lt;&gt;"","Not applicable","Gap"),IF(AND(E172="Addressable",G172&lt;&gt;""),"Documented alternative","Gap")))))</f>
        <v/>
      </c>
    </row>
    <row r="173">
      <c r="A173" s="9" t="n"/>
      <c r="B173" s="9" t="n"/>
      <c r="C173" s="9" t="n"/>
      <c r="D173" s="9" t="n"/>
      <c r="E173" s="9" t="n"/>
      <c r="F173" s="9" t="n"/>
      <c r="G173" s="9" t="n"/>
      <c r="H173" s="9" t="n"/>
      <c r="I173" s="9" t="n"/>
      <c r="J173" s="42" t="n"/>
      <c r="K173" s="43" t="str">
        <f>IF(F173="","",IF(F173="Implemented","Met",IF(F173="Partially implemented","Partial",IF(F173="Not applicable",IF(G173&lt;&gt;"","Not applicable","Gap"),IF(AND(E173="Addressable",G173&lt;&gt;""),"Documented alternative","Gap")))))</f>
        <v/>
      </c>
    </row>
    <row r="174">
      <c r="A174" s="44" t="n"/>
      <c r="B174" s="44" t="n"/>
      <c r="C174" s="44" t="n"/>
      <c r="D174" s="44" t="n"/>
      <c r="E174" s="44" t="n"/>
      <c r="F174" s="44" t="n"/>
      <c r="G174" s="44" t="n"/>
      <c r="H174" s="44" t="n"/>
      <c r="I174" s="44" t="n"/>
      <c r="J174" s="46" t="n"/>
      <c r="K174" s="43" t="str">
        <f>IF(F174="","",IF(F174="Implemented","Met",IF(F174="Partially implemented","Partial",IF(F174="Not applicable",IF(G174&lt;&gt;"","Not applicable","Gap"),IF(AND(E174="Addressable",G174&lt;&gt;""),"Documented alternative","Gap")))))</f>
        <v/>
      </c>
    </row>
    <row r="175">
      <c r="A175" s="9" t="n"/>
      <c r="B175" s="9" t="n"/>
      <c r="C175" s="9" t="n"/>
      <c r="D175" s="9" t="n"/>
      <c r="E175" s="9" t="n"/>
      <c r="F175" s="9" t="n"/>
      <c r="G175" s="9" t="n"/>
      <c r="H175" s="9" t="n"/>
      <c r="I175" s="9" t="n"/>
      <c r="J175" s="42" t="n"/>
      <c r="K175" s="43" t="str">
        <f>IF(F175="","",IF(F175="Implemented","Met",IF(F175="Partially implemented","Partial",IF(F175="Not applicable",IF(G175&lt;&gt;"","Not applicable","Gap"),IF(AND(E175="Addressable",G175&lt;&gt;""),"Documented alternative","Gap")))))</f>
        <v/>
      </c>
    </row>
    <row r="176">
      <c r="A176" s="44" t="n"/>
      <c r="B176" s="44" t="n"/>
      <c r="C176" s="44" t="n"/>
      <c r="D176" s="44" t="n"/>
      <c r="E176" s="44" t="n"/>
      <c r="F176" s="44" t="n"/>
      <c r="G176" s="44" t="n"/>
      <c r="H176" s="44" t="n"/>
      <c r="I176" s="44" t="n"/>
      <c r="J176" s="46" t="n"/>
      <c r="K176" s="43" t="str">
        <f>IF(F176="","",IF(F176="Implemented","Met",IF(F176="Partially implemented","Partial",IF(F176="Not applicable",IF(G176&lt;&gt;"","Not applicable","Gap"),IF(AND(E176="Addressable",G176&lt;&gt;""),"Documented alternative","Gap")))))</f>
        <v/>
      </c>
    </row>
    <row r="177">
      <c r="A177" s="9" t="n"/>
      <c r="B177" s="9" t="n"/>
      <c r="C177" s="9" t="n"/>
      <c r="D177" s="9" t="n"/>
      <c r="E177" s="9" t="n"/>
      <c r="F177" s="9" t="n"/>
      <c r="G177" s="9" t="n"/>
      <c r="H177" s="9" t="n"/>
      <c r="I177" s="9" t="n"/>
      <c r="J177" s="42" t="n"/>
      <c r="K177" s="43" t="str">
        <f>IF(F177="","",IF(F177="Implemented","Met",IF(F177="Partially implemented","Partial",IF(F177="Not applicable",IF(G177&lt;&gt;"","Not applicable","Gap"),IF(AND(E177="Addressable",G177&lt;&gt;""),"Documented alternative","Gap")))))</f>
        <v/>
      </c>
    </row>
    <row r="178">
      <c r="A178" s="44" t="n"/>
      <c r="B178" s="44" t="n"/>
      <c r="C178" s="44" t="n"/>
      <c r="D178" s="44" t="n"/>
      <c r="E178" s="44" t="n"/>
      <c r="F178" s="44" t="n"/>
      <c r="G178" s="44" t="n"/>
      <c r="H178" s="44" t="n"/>
      <c r="I178" s="44" t="n"/>
      <c r="J178" s="46" t="n"/>
      <c r="K178" s="43" t="str">
        <f>IF(F178="","",IF(F178="Implemented","Met",IF(F178="Partially implemented","Partial",IF(F178="Not applicable",IF(G178&lt;&gt;"","Not applicable","Gap"),IF(AND(E178="Addressable",G178&lt;&gt;""),"Documented alternative","Gap")))))</f>
        <v/>
      </c>
    </row>
    <row r="179">
      <c r="A179" s="9" t="n"/>
      <c r="B179" s="9" t="n"/>
      <c r="C179" s="9" t="n"/>
      <c r="D179" s="9" t="n"/>
      <c r="E179" s="9" t="n"/>
      <c r="F179" s="9" t="n"/>
      <c r="G179" s="9" t="n"/>
      <c r="H179" s="9" t="n"/>
      <c r="I179" s="9" t="n"/>
      <c r="J179" s="42" t="n"/>
      <c r="K179" s="43" t="str">
        <f>IF(F179="","",IF(F179="Implemented","Met",IF(F179="Partially implemented","Partial",IF(F179="Not applicable",IF(G179&lt;&gt;"","Not applicable","Gap"),IF(AND(E179="Addressable",G179&lt;&gt;""),"Documented alternative","Gap")))))</f>
        <v/>
      </c>
    </row>
    <row r="180">
      <c r="A180" s="44" t="n"/>
      <c r="B180" s="44" t="n"/>
      <c r="C180" s="44" t="n"/>
      <c r="D180" s="44" t="n"/>
      <c r="E180" s="44" t="n"/>
      <c r="F180" s="44" t="n"/>
      <c r="G180" s="44" t="n"/>
      <c r="H180" s="44" t="n"/>
      <c r="I180" s="44" t="n"/>
      <c r="J180" s="46" t="n"/>
      <c r="K180" s="43" t="str">
        <f>IF(F180="","",IF(F180="Implemented","Met",IF(F180="Partially implemented","Partial",IF(F180="Not applicable",IF(G180&lt;&gt;"","Not applicable","Gap"),IF(AND(E180="Addressable",G180&lt;&gt;""),"Documented alternative","Gap")))))</f>
        <v/>
      </c>
    </row>
    <row r="181">
      <c r="A181" s="9" t="n"/>
      <c r="B181" s="9" t="n"/>
      <c r="C181" s="9" t="n"/>
      <c r="D181" s="9" t="n"/>
      <c r="E181" s="9" t="n"/>
      <c r="F181" s="9" t="n"/>
      <c r="G181" s="9" t="n"/>
      <c r="H181" s="9" t="n"/>
      <c r="I181" s="9" t="n"/>
      <c r="J181" s="42" t="n"/>
      <c r="K181" s="43" t="str">
        <f>IF(F181="","",IF(F181="Implemented","Met",IF(F181="Partially implemented","Partial",IF(F181="Not applicable",IF(G181&lt;&gt;"","Not applicable","Gap"),IF(AND(E181="Addressable",G181&lt;&gt;""),"Documented alternative","Gap")))))</f>
        <v/>
      </c>
    </row>
    <row r="182">
      <c r="A182" s="44" t="n"/>
      <c r="B182" s="44" t="n"/>
      <c r="C182" s="44" t="n"/>
      <c r="D182" s="44" t="n"/>
      <c r="E182" s="44" t="n"/>
      <c r="F182" s="44" t="n"/>
      <c r="G182" s="44" t="n"/>
      <c r="H182" s="44" t="n"/>
      <c r="I182" s="44" t="n"/>
      <c r="J182" s="46" t="n"/>
      <c r="K182" s="43" t="str">
        <f>IF(F182="","",IF(F182="Implemented","Met",IF(F182="Partially implemented","Partial",IF(F182="Not applicable",IF(G182&lt;&gt;"","Not applicable","Gap"),IF(AND(E182="Addressable",G182&lt;&gt;""),"Documented alternative","Gap")))))</f>
        <v/>
      </c>
    </row>
    <row r="183">
      <c r="A183" s="9" t="n"/>
      <c r="B183" s="9" t="n"/>
      <c r="C183" s="9" t="n"/>
      <c r="D183" s="9" t="n"/>
      <c r="E183" s="9" t="n"/>
      <c r="F183" s="9" t="n"/>
      <c r="G183" s="9" t="n"/>
      <c r="H183" s="9" t="n"/>
      <c r="I183" s="9" t="n"/>
      <c r="J183" s="42" t="n"/>
      <c r="K183" s="43" t="str">
        <f>IF(F183="","",IF(F183="Implemented","Met",IF(F183="Partially implemented","Partial",IF(F183="Not applicable",IF(G183&lt;&gt;"","Not applicable","Gap"),IF(AND(E183="Addressable",G183&lt;&gt;""),"Documented alternative","Gap")))))</f>
        <v/>
      </c>
    </row>
    <row r="184">
      <c r="A184" s="44" t="n"/>
      <c r="B184" s="44" t="n"/>
      <c r="C184" s="44" t="n"/>
      <c r="D184" s="44" t="n"/>
      <c r="E184" s="44" t="n"/>
      <c r="F184" s="44" t="n"/>
      <c r="G184" s="44" t="n"/>
      <c r="H184" s="44" t="n"/>
      <c r="I184" s="44" t="n"/>
      <c r="J184" s="46" t="n"/>
      <c r="K184" s="43" t="str">
        <f>IF(F184="","",IF(F184="Implemented","Met",IF(F184="Partially implemented","Partial",IF(F184="Not applicable",IF(G184&lt;&gt;"","Not applicable","Gap"),IF(AND(E184="Addressable",G184&lt;&gt;""),"Documented alternative","Gap")))))</f>
        <v/>
      </c>
    </row>
    <row r="185">
      <c r="A185" s="9" t="n"/>
      <c r="B185" s="9" t="n"/>
      <c r="C185" s="9" t="n"/>
      <c r="D185" s="9" t="n"/>
      <c r="E185" s="9" t="n"/>
      <c r="F185" s="9" t="n"/>
      <c r="G185" s="9" t="n"/>
      <c r="H185" s="9" t="n"/>
      <c r="I185" s="9" t="n"/>
      <c r="J185" s="42" t="n"/>
      <c r="K185" s="43" t="str">
        <f>IF(F185="","",IF(F185="Implemented","Met",IF(F185="Partially implemented","Partial",IF(F185="Not applicable",IF(G185&lt;&gt;"","Not applicable","Gap"),IF(AND(E185="Addressable",G185&lt;&gt;""),"Documented alternative","Gap")))))</f>
        <v/>
      </c>
    </row>
    <row r="186">
      <c r="A186" s="44" t="n"/>
      <c r="B186" s="44" t="n"/>
      <c r="C186" s="44" t="n"/>
      <c r="D186" s="44" t="n"/>
      <c r="E186" s="44" t="n"/>
      <c r="F186" s="44" t="n"/>
      <c r="G186" s="44" t="n"/>
      <c r="H186" s="44" t="n"/>
      <c r="I186" s="44" t="n"/>
      <c r="J186" s="46" t="n"/>
      <c r="K186" s="43" t="str">
        <f>IF(F186="","",IF(F186="Implemented","Met",IF(F186="Partially implemented","Partial",IF(F186="Not applicable",IF(G186&lt;&gt;"","Not applicable","Gap"),IF(AND(E186="Addressable",G186&lt;&gt;""),"Documented alternative","Gap")))))</f>
        <v/>
      </c>
    </row>
    <row r="187">
      <c r="A187" s="9" t="n"/>
      <c r="B187" s="9" t="n"/>
      <c r="C187" s="9" t="n"/>
      <c r="D187" s="9" t="n"/>
      <c r="E187" s="9" t="n"/>
      <c r="F187" s="9" t="n"/>
      <c r="G187" s="9" t="n"/>
      <c r="H187" s="9" t="n"/>
      <c r="I187" s="9" t="n"/>
      <c r="J187" s="42" t="n"/>
      <c r="K187" s="43" t="str">
        <f>IF(F187="","",IF(F187="Implemented","Met",IF(F187="Partially implemented","Partial",IF(F187="Not applicable",IF(G187&lt;&gt;"","Not applicable","Gap"),IF(AND(E187="Addressable",G187&lt;&gt;""),"Documented alternative","Gap")))))</f>
        <v/>
      </c>
    </row>
    <row r="188">
      <c r="A188" s="44" t="n"/>
      <c r="B188" s="44" t="n"/>
      <c r="C188" s="44" t="n"/>
      <c r="D188" s="44" t="n"/>
      <c r="E188" s="44" t="n"/>
      <c r="F188" s="44" t="n"/>
      <c r="G188" s="44" t="n"/>
      <c r="H188" s="44" t="n"/>
      <c r="I188" s="44" t="n"/>
      <c r="J188" s="46" t="n"/>
      <c r="K188" s="43" t="str">
        <f>IF(F188="","",IF(F188="Implemented","Met",IF(F188="Partially implemented","Partial",IF(F188="Not applicable",IF(G188&lt;&gt;"","Not applicable","Gap"),IF(AND(E188="Addressable",G188&lt;&gt;""),"Documented alternative","Gap")))))</f>
        <v/>
      </c>
    </row>
    <row r="189">
      <c r="A189" s="9" t="n"/>
      <c r="B189" s="9" t="n"/>
      <c r="C189" s="9" t="n"/>
      <c r="D189" s="9" t="n"/>
      <c r="E189" s="9" t="n"/>
      <c r="F189" s="9" t="n"/>
      <c r="G189" s="9" t="n"/>
      <c r="H189" s="9" t="n"/>
      <c r="I189" s="9" t="n"/>
      <c r="J189" s="42" t="n"/>
      <c r="K189" s="43" t="str">
        <f>IF(F189="","",IF(F189="Implemented","Met",IF(F189="Partially implemented","Partial",IF(F189="Not applicable",IF(G189&lt;&gt;"","Not applicable","Gap"),IF(AND(E189="Addressable",G189&lt;&gt;""),"Documented alternative","Gap")))))</f>
        <v/>
      </c>
    </row>
    <row r="190">
      <c r="A190" s="44" t="n"/>
      <c r="B190" s="44" t="n"/>
      <c r="C190" s="44" t="n"/>
      <c r="D190" s="44" t="n"/>
      <c r="E190" s="44" t="n"/>
      <c r="F190" s="44" t="n"/>
      <c r="G190" s="44" t="n"/>
      <c r="H190" s="44" t="n"/>
      <c r="I190" s="44" t="n"/>
      <c r="J190" s="46" t="n"/>
      <c r="K190" s="43" t="str">
        <f>IF(F190="","",IF(F190="Implemented","Met",IF(F190="Partially implemented","Partial",IF(F190="Not applicable",IF(G190&lt;&gt;"","Not applicable","Gap"),IF(AND(E190="Addressable",G190&lt;&gt;""),"Documented alternative","Gap")))))</f>
        <v/>
      </c>
    </row>
    <row r="191">
      <c r="A191" s="9" t="n"/>
      <c r="B191" s="9" t="n"/>
      <c r="C191" s="9" t="n"/>
      <c r="D191" s="9" t="n"/>
      <c r="E191" s="9" t="n"/>
      <c r="F191" s="9" t="n"/>
      <c r="G191" s="9" t="n"/>
      <c r="H191" s="9" t="n"/>
      <c r="I191" s="9" t="n"/>
      <c r="J191" s="42" t="n"/>
      <c r="K191" s="43" t="str">
        <f>IF(F191="","",IF(F191="Implemented","Met",IF(F191="Partially implemented","Partial",IF(F191="Not applicable",IF(G191&lt;&gt;"","Not applicable","Gap"),IF(AND(E191="Addressable",G191&lt;&gt;""),"Documented alternative","Gap")))))</f>
        <v/>
      </c>
    </row>
    <row r="192">
      <c r="A192" s="44" t="n"/>
      <c r="B192" s="44" t="n"/>
      <c r="C192" s="44" t="n"/>
      <c r="D192" s="44" t="n"/>
      <c r="E192" s="44" t="n"/>
      <c r="F192" s="44" t="n"/>
      <c r="G192" s="44" t="n"/>
      <c r="H192" s="44" t="n"/>
      <c r="I192" s="44" t="n"/>
      <c r="J192" s="46" t="n"/>
      <c r="K192" s="43" t="str">
        <f>IF(F192="","",IF(F192="Implemented","Met",IF(F192="Partially implemented","Partial",IF(F192="Not applicable",IF(G192&lt;&gt;"","Not applicable","Gap"),IF(AND(E192="Addressable",G192&lt;&gt;""),"Documented alternative","Gap")))))</f>
        <v/>
      </c>
    </row>
    <row r="193">
      <c r="A193" s="9" t="n"/>
      <c r="B193" s="9" t="n"/>
      <c r="C193" s="9" t="n"/>
      <c r="D193" s="9" t="n"/>
      <c r="E193" s="9" t="n"/>
      <c r="F193" s="9" t="n"/>
      <c r="G193" s="9" t="n"/>
      <c r="H193" s="9" t="n"/>
      <c r="I193" s="9" t="n"/>
      <c r="J193" s="42" t="n"/>
      <c r="K193" s="43" t="str">
        <f>IF(F193="","",IF(F193="Implemented","Met",IF(F193="Partially implemented","Partial",IF(F193="Not applicable",IF(G193&lt;&gt;"","Not applicable","Gap"),IF(AND(E193="Addressable",G193&lt;&gt;""),"Documented alternative","Gap")))))</f>
        <v/>
      </c>
    </row>
    <row r="194">
      <c r="A194" s="44" t="n"/>
      <c r="B194" s="44" t="n"/>
      <c r="C194" s="44" t="n"/>
      <c r="D194" s="44" t="n"/>
      <c r="E194" s="44" t="n"/>
      <c r="F194" s="44" t="n"/>
      <c r="G194" s="44" t="n"/>
      <c r="H194" s="44" t="n"/>
      <c r="I194" s="44" t="n"/>
      <c r="J194" s="46" t="n"/>
      <c r="K194" s="43" t="str">
        <f>IF(F194="","",IF(F194="Implemented","Met",IF(F194="Partially implemented","Partial",IF(F194="Not applicable",IF(G194&lt;&gt;"","Not applicable","Gap"),IF(AND(E194="Addressable",G194&lt;&gt;""),"Documented alternative","Gap")))))</f>
        <v/>
      </c>
    </row>
    <row r="195">
      <c r="A195" s="9" t="n"/>
      <c r="B195" s="9" t="n"/>
      <c r="C195" s="9" t="n"/>
      <c r="D195" s="9" t="n"/>
      <c r="E195" s="9" t="n"/>
      <c r="F195" s="9" t="n"/>
      <c r="G195" s="9" t="n"/>
      <c r="H195" s="9" t="n"/>
      <c r="I195" s="9" t="n"/>
      <c r="J195" s="42" t="n"/>
      <c r="K195" s="43" t="str">
        <f>IF(F195="","",IF(F195="Implemented","Met",IF(F195="Partially implemented","Partial",IF(F195="Not applicable",IF(G195&lt;&gt;"","Not applicable","Gap"),IF(AND(E195="Addressable",G195&lt;&gt;""),"Documented alternative","Gap")))))</f>
        <v/>
      </c>
    </row>
    <row r="196">
      <c r="A196" s="44" t="n"/>
      <c r="B196" s="44" t="n"/>
      <c r="C196" s="44" t="n"/>
      <c r="D196" s="44" t="n"/>
      <c r="E196" s="44" t="n"/>
      <c r="F196" s="44" t="n"/>
      <c r="G196" s="44" t="n"/>
      <c r="H196" s="44" t="n"/>
      <c r="I196" s="44" t="n"/>
      <c r="J196" s="46" t="n"/>
      <c r="K196" s="43" t="str">
        <f>IF(F196="","",IF(F196="Implemented","Met",IF(F196="Partially implemented","Partial",IF(F196="Not applicable",IF(G196&lt;&gt;"","Not applicable","Gap"),IF(AND(E196="Addressable",G196&lt;&gt;""),"Documented alternative","Gap")))))</f>
        <v/>
      </c>
    </row>
    <row r="197">
      <c r="A197" s="9" t="n"/>
      <c r="B197" s="9" t="n"/>
      <c r="C197" s="9" t="n"/>
      <c r="D197" s="9" t="n"/>
      <c r="E197" s="9" t="n"/>
      <c r="F197" s="9" t="n"/>
      <c r="G197" s="9" t="n"/>
      <c r="H197" s="9" t="n"/>
      <c r="I197" s="9" t="n"/>
      <c r="J197" s="42" t="n"/>
      <c r="K197" s="43" t="str">
        <f>IF(F197="","",IF(F197="Implemented","Met",IF(F197="Partially implemented","Partial",IF(F197="Not applicable",IF(G197&lt;&gt;"","Not applicable","Gap"),IF(AND(E197="Addressable",G197&lt;&gt;""),"Documented alternative","Gap")))))</f>
        <v/>
      </c>
    </row>
    <row r="198">
      <c r="A198" s="44" t="n"/>
      <c r="B198" s="44" t="n"/>
      <c r="C198" s="44" t="n"/>
      <c r="D198" s="44" t="n"/>
      <c r="E198" s="44" t="n"/>
      <c r="F198" s="44" t="n"/>
      <c r="G198" s="44" t="n"/>
      <c r="H198" s="44" t="n"/>
      <c r="I198" s="44" t="n"/>
      <c r="J198" s="46" t="n"/>
      <c r="K198" s="43" t="str">
        <f>IF(F198="","",IF(F198="Implemented","Met",IF(F198="Partially implemented","Partial",IF(F198="Not applicable",IF(G198&lt;&gt;"","Not applicable","Gap"),IF(AND(E198="Addressable",G198&lt;&gt;""),"Documented alternative","Gap")))))</f>
        <v/>
      </c>
    </row>
    <row r="199">
      <c r="A199" s="9" t="n"/>
      <c r="B199" s="9" t="n"/>
      <c r="C199" s="9" t="n"/>
      <c r="D199" s="9" t="n"/>
      <c r="E199" s="9" t="n"/>
      <c r="F199" s="9" t="n"/>
      <c r="G199" s="9" t="n"/>
      <c r="H199" s="9" t="n"/>
      <c r="I199" s="9" t="n"/>
      <c r="J199" s="42" t="n"/>
      <c r="K199" s="43" t="str">
        <f>IF(F199="","",IF(F199="Implemented","Met",IF(F199="Partially implemented","Partial",IF(F199="Not applicable",IF(G199&lt;&gt;"","Not applicable","Gap"),IF(AND(E199="Addressable",G199&lt;&gt;""),"Documented alternative","Gap")))))</f>
        <v/>
      </c>
    </row>
    <row r="200">
      <c r="A200" s="44" t="n"/>
      <c r="B200" s="44" t="n"/>
      <c r="C200" s="44" t="n"/>
      <c r="D200" s="44" t="n"/>
      <c r="E200" s="44" t="n"/>
      <c r="F200" s="44" t="n"/>
      <c r="G200" s="44" t="n"/>
      <c r="H200" s="44" t="n"/>
      <c r="I200" s="44" t="n"/>
      <c r="J200" s="46" t="n"/>
      <c r="K200" s="43" t="str">
        <f>IF(F200="","",IF(F200="Implemented","Met",IF(F200="Partially implemented","Partial",IF(F200="Not applicable",IF(G200&lt;&gt;"","Not applicable","Gap"),IF(AND(E200="Addressable",G200&lt;&gt;""),"Documented alternative","Gap")))))</f>
        <v/>
      </c>
    </row>
    <row r="201">
      <c r="A201" s="9" t="n"/>
      <c r="B201" s="9" t="n"/>
      <c r="C201" s="9" t="n"/>
      <c r="D201" s="9" t="n"/>
      <c r="E201" s="9" t="n"/>
      <c r="F201" s="9" t="n"/>
      <c r="G201" s="9" t="n"/>
      <c r="H201" s="9" t="n"/>
      <c r="I201" s="9" t="n"/>
      <c r="J201" s="42" t="n"/>
      <c r="K201" s="43" t="str">
        <f>IF(F201="","",IF(F201="Implemented","Met",IF(F201="Partially implemented","Partial",IF(F201="Not applicable",IF(G201&lt;&gt;"","Not applicable","Gap"),IF(AND(E201="Addressable",G201&lt;&gt;""),"Documented alternative","Gap")))))</f>
        <v/>
      </c>
    </row>
    <row r="202">
      <c r="A202" s="44" t="n"/>
      <c r="B202" s="44" t="n"/>
      <c r="C202" s="44" t="n"/>
      <c r="D202" s="44" t="n"/>
      <c r="E202" s="44" t="n"/>
      <c r="F202" s="44" t="n"/>
      <c r="G202" s="44" t="n"/>
      <c r="H202" s="44" t="n"/>
      <c r="I202" s="44" t="n"/>
      <c r="J202" s="46" t="n"/>
      <c r="K202" s="43" t="str">
        <f>IF(F202="","",IF(F202="Implemented","Met",IF(F202="Partially implemented","Partial",IF(F202="Not applicable",IF(G202&lt;&gt;"","Not applicable","Gap"),IF(AND(E202="Addressable",G202&lt;&gt;""),"Documented alternative","Gap")))))</f>
        <v/>
      </c>
    </row>
    <row r="203">
      <c r="A203" s="9" t="n"/>
      <c r="B203" s="9" t="n"/>
      <c r="C203" s="9" t="n"/>
      <c r="D203" s="9" t="n"/>
      <c r="E203" s="9" t="n"/>
      <c r="F203" s="9" t="n"/>
      <c r="G203" s="9" t="n"/>
      <c r="H203" s="9" t="n"/>
      <c r="I203" s="9" t="n"/>
      <c r="J203" s="42" t="n"/>
      <c r="K203" s="43" t="str">
        <f>IF(F203="","",IF(F203="Implemented","Met",IF(F203="Partially implemented","Partial",IF(F203="Not applicable",IF(G203&lt;&gt;"","Not applicable","Gap"),IF(AND(E203="Addressable",G203&lt;&gt;""),"Documented alternative","Gap")))))</f>
        <v/>
      </c>
    </row>
    <row r="204">
      <c r="A204" s="44" t="n"/>
      <c r="B204" s="44" t="n"/>
      <c r="C204" s="44" t="n"/>
      <c r="D204" s="44" t="n"/>
      <c r="E204" s="44" t="n"/>
      <c r="F204" s="44" t="n"/>
      <c r="G204" s="44" t="n"/>
      <c r="H204" s="44" t="n"/>
      <c r="I204" s="44" t="n"/>
      <c r="J204" s="46" t="n"/>
      <c r="K204" s="43" t="str">
        <f>IF(F204="","",IF(F204="Implemented","Met",IF(F204="Partially implemented","Partial",IF(F204="Not applicable",IF(G204&lt;&gt;"","Not applicable","Gap"),IF(AND(E204="Addressable",G204&lt;&gt;""),"Documented alternative","Gap")))))</f>
        <v/>
      </c>
    </row>
    <row r="205">
      <c r="A205" s="9" t="n"/>
      <c r="B205" s="9" t="n"/>
      <c r="C205" s="9" t="n"/>
      <c r="D205" s="9" t="n"/>
      <c r="E205" s="9" t="n"/>
      <c r="F205" s="9" t="n"/>
      <c r="G205" s="9" t="n"/>
      <c r="H205" s="9" t="n"/>
      <c r="I205" s="9" t="n"/>
      <c r="J205" s="42" t="n"/>
      <c r="K205" s="43" t="str">
        <f>IF(F205="","",IF(F205="Implemented","Met",IF(F205="Partially implemented","Partial",IF(F205="Not applicable",IF(G205&lt;&gt;"","Not applicable","Gap"),IF(AND(E205="Addressable",G205&lt;&gt;""),"Documented alternative","Gap")))))</f>
        <v/>
      </c>
    </row>
    <row r="206">
      <c r="A206" s="44" t="n"/>
      <c r="B206" s="44" t="n"/>
      <c r="C206" s="44" t="n"/>
      <c r="D206" s="44" t="n"/>
      <c r="E206" s="44" t="n"/>
      <c r="F206" s="44" t="n"/>
      <c r="G206" s="44" t="n"/>
      <c r="H206" s="44" t="n"/>
      <c r="I206" s="44" t="n"/>
      <c r="J206" s="46" t="n"/>
      <c r="K206" s="43" t="str">
        <f>IF(F206="","",IF(F206="Implemented","Met",IF(F206="Partially implemented","Partial",IF(F206="Not applicable",IF(G206&lt;&gt;"","Not applicable","Gap"),IF(AND(E206="Addressable",G206&lt;&gt;""),"Documented alternative","Gap")))))</f>
        <v/>
      </c>
    </row>
    <row r="207">
      <c r="A207" s="9" t="n"/>
      <c r="B207" s="9" t="n"/>
      <c r="C207" s="9" t="n"/>
      <c r="D207" s="9" t="n"/>
      <c r="E207" s="9" t="n"/>
      <c r="F207" s="9" t="n"/>
      <c r="G207" s="9" t="n"/>
      <c r="H207" s="9" t="n"/>
      <c r="I207" s="9" t="n"/>
      <c r="J207" s="42" t="n"/>
      <c r="K207" s="43" t="str">
        <f>IF(F207="","",IF(F207="Implemented","Met",IF(F207="Partially implemented","Partial",IF(F207="Not applicable",IF(G207&lt;&gt;"","Not applicable","Gap"),IF(AND(E207="Addressable",G207&lt;&gt;""),"Documented alternative","Gap")))))</f>
        <v/>
      </c>
    </row>
    <row r="208">
      <c r="A208" s="44" t="n"/>
      <c r="B208" s="44" t="n"/>
      <c r="C208" s="44" t="n"/>
      <c r="D208" s="44" t="n"/>
      <c r="E208" s="44" t="n"/>
      <c r="F208" s="44" t="n"/>
      <c r="G208" s="44" t="n"/>
      <c r="H208" s="44" t="n"/>
      <c r="I208" s="44" t="n"/>
      <c r="J208" s="46" t="n"/>
      <c r="K208" s="43" t="str">
        <f>IF(F208="","",IF(F208="Implemented","Met",IF(F208="Partially implemented","Partial",IF(F208="Not applicable",IF(G208&lt;&gt;"","Not applicable","Gap"),IF(AND(E208="Addressable",G208&lt;&gt;""),"Documented alternative","Gap")))))</f>
        <v/>
      </c>
    </row>
    <row r="209">
      <c r="A209" s="9" t="n"/>
      <c r="B209" s="9" t="n"/>
      <c r="C209" s="9" t="n"/>
      <c r="D209" s="9" t="n"/>
      <c r="E209" s="9" t="n"/>
      <c r="F209" s="9" t="n"/>
      <c r="G209" s="9" t="n"/>
      <c r="H209" s="9" t="n"/>
      <c r="I209" s="9" t="n"/>
      <c r="J209" s="42" t="n"/>
      <c r="K209" s="43" t="str">
        <f>IF(F209="","",IF(F209="Implemented","Met",IF(F209="Partially implemented","Partial",IF(F209="Not applicable",IF(G209&lt;&gt;"","Not applicable","Gap"),IF(AND(E209="Addressable",G209&lt;&gt;""),"Documented alternative","Gap")))))</f>
        <v/>
      </c>
    </row>
    <row r="210">
      <c r="A210" s="44" t="n"/>
      <c r="B210" s="44" t="n"/>
      <c r="C210" s="44" t="n"/>
      <c r="D210" s="44" t="n"/>
      <c r="E210" s="44" t="n"/>
      <c r="F210" s="44" t="n"/>
      <c r="G210" s="44" t="n"/>
      <c r="H210" s="44" t="n"/>
      <c r="I210" s="44" t="n"/>
      <c r="J210" s="46" t="n"/>
      <c r="K210" s="43" t="str">
        <f>IF(F210="","",IF(F210="Implemented","Met",IF(F210="Partially implemented","Partial",IF(F210="Not applicable",IF(G210&lt;&gt;"","Not applicable","Gap"),IF(AND(E210="Addressable",G210&lt;&gt;""),"Documented alternative","Gap")))))</f>
        <v/>
      </c>
    </row>
    <row r="211">
      <c r="A211" s="9" t="n"/>
      <c r="B211" s="9" t="n"/>
      <c r="C211" s="9" t="n"/>
      <c r="D211" s="9" t="n"/>
      <c r="E211" s="9" t="n"/>
      <c r="F211" s="9" t="n"/>
      <c r="G211" s="9" t="n"/>
      <c r="H211" s="9" t="n"/>
      <c r="I211" s="9" t="n"/>
      <c r="J211" s="42" t="n"/>
      <c r="K211" s="43" t="str">
        <f>IF(F211="","",IF(F211="Implemented","Met",IF(F211="Partially implemented","Partial",IF(F211="Not applicable",IF(G211&lt;&gt;"","Not applicable","Gap"),IF(AND(E211="Addressable",G211&lt;&gt;""),"Documented alternative","Gap")))))</f>
        <v/>
      </c>
    </row>
    <row r="212">
      <c r="A212" s="44" t="n"/>
      <c r="B212" s="44" t="n"/>
      <c r="C212" s="44" t="n"/>
      <c r="D212" s="44" t="n"/>
      <c r="E212" s="44" t="n"/>
      <c r="F212" s="44" t="n"/>
      <c r="G212" s="44" t="n"/>
      <c r="H212" s="44" t="n"/>
      <c r="I212" s="44" t="n"/>
      <c r="J212" s="46" t="n"/>
      <c r="K212" s="43" t="str">
        <f>IF(F212="","",IF(F212="Implemented","Met",IF(F212="Partially implemented","Partial",IF(F212="Not applicable",IF(G212&lt;&gt;"","Not applicable","Gap"),IF(AND(E212="Addressable",G212&lt;&gt;""),"Documented alternative","Gap")))))</f>
        <v/>
      </c>
    </row>
    <row r="213">
      <c r="A213" s="9" t="n"/>
      <c r="B213" s="9" t="n"/>
      <c r="C213" s="9" t="n"/>
      <c r="D213" s="9" t="n"/>
      <c r="E213" s="9" t="n"/>
      <c r="F213" s="9" t="n"/>
      <c r="G213" s="9" t="n"/>
      <c r="H213" s="9" t="n"/>
      <c r="I213" s="9" t="n"/>
      <c r="J213" s="42" t="n"/>
      <c r="K213" s="43" t="str">
        <f>IF(F213="","",IF(F213="Implemented","Met",IF(F213="Partially implemented","Partial",IF(F213="Not applicable",IF(G213&lt;&gt;"","Not applicable","Gap"),IF(AND(E213="Addressable",G213&lt;&gt;""),"Documented alternative","Gap")))))</f>
        <v/>
      </c>
    </row>
    <row r="214">
      <c r="A214" s="44" t="n"/>
      <c r="B214" s="44" t="n"/>
      <c r="C214" s="44" t="n"/>
      <c r="D214" s="44" t="n"/>
      <c r="E214" s="44" t="n"/>
      <c r="F214" s="44" t="n"/>
      <c r="G214" s="44" t="n"/>
      <c r="H214" s="44" t="n"/>
      <c r="I214" s="44" t="n"/>
      <c r="J214" s="46" t="n"/>
      <c r="K214" s="43" t="str">
        <f>IF(F214="","",IF(F214="Implemented","Met",IF(F214="Partially implemented","Partial",IF(F214="Not applicable",IF(G214&lt;&gt;"","Not applicable","Gap"),IF(AND(E214="Addressable",G214&lt;&gt;""),"Documented alternative","Gap")))))</f>
        <v/>
      </c>
    </row>
    <row r="215">
      <c r="A215" s="9" t="n"/>
      <c r="B215" s="9" t="n"/>
      <c r="C215" s="9" t="n"/>
      <c r="D215" s="9" t="n"/>
      <c r="E215" s="9" t="n"/>
      <c r="F215" s="9" t="n"/>
      <c r="G215" s="9" t="n"/>
      <c r="H215" s="9" t="n"/>
      <c r="I215" s="9" t="n"/>
      <c r="J215" s="42" t="n"/>
      <c r="K215" s="43" t="str">
        <f>IF(F215="","",IF(F215="Implemented","Met",IF(F215="Partially implemented","Partial",IF(F215="Not applicable",IF(G215&lt;&gt;"","Not applicable","Gap"),IF(AND(E215="Addressable",G215&lt;&gt;""),"Documented alternative","Gap")))))</f>
        <v/>
      </c>
    </row>
    <row r="216">
      <c r="A216" s="44" t="n"/>
      <c r="B216" s="44" t="n"/>
      <c r="C216" s="44" t="n"/>
      <c r="D216" s="44" t="n"/>
      <c r="E216" s="44" t="n"/>
      <c r="F216" s="44" t="n"/>
      <c r="G216" s="44" t="n"/>
      <c r="H216" s="44" t="n"/>
      <c r="I216" s="44" t="n"/>
      <c r="J216" s="46" t="n"/>
      <c r="K216" s="43" t="str">
        <f>IF(F216="","",IF(F216="Implemented","Met",IF(F216="Partially implemented","Partial",IF(F216="Not applicable",IF(G216&lt;&gt;"","Not applicable","Gap"),IF(AND(E216="Addressable",G216&lt;&gt;""),"Documented alternative","Gap")))))</f>
        <v/>
      </c>
    </row>
    <row r="217">
      <c r="A217" s="9" t="n"/>
      <c r="B217" s="9" t="n"/>
      <c r="C217" s="9" t="n"/>
      <c r="D217" s="9" t="n"/>
      <c r="E217" s="9" t="n"/>
      <c r="F217" s="9" t="n"/>
      <c r="G217" s="9" t="n"/>
      <c r="H217" s="9" t="n"/>
      <c r="I217" s="9" t="n"/>
      <c r="J217" s="42" t="n"/>
      <c r="K217" s="43" t="str">
        <f>IF(F217="","",IF(F217="Implemented","Met",IF(F217="Partially implemented","Partial",IF(F217="Not applicable",IF(G217&lt;&gt;"","Not applicable","Gap"),IF(AND(E217="Addressable",G217&lt;&gt;""),"Documented alternative","Gap")))))</f>
        <v/>
      </c>
    </row>
    <row r="218">
      <c r="A218" s="44" t="n"/>
      <c r="B218" s="44" t="n"/>
      <c r="C218" s="44" t="n"/>
      <c r="D218" s="44" t="n"/>
      <c r="E218" s="44" t="n"/>
      <c r="F218" s="44" t="n"/>
      <c r="G218" s="44" t="n"/>
      <c r="H218" s="44" t="n"/>
      <c r="I218" s="44" t="n"/>
      <c r="J218" s="46" t="n"/>
      <c r="K218" s="43" t="str">
        <f>IF(F218="","",IF(F218="Implemented","Met",IF(F218="Partially implemented","Partial",IF(F218="Not applicable",IF(G218&lt;&gt;"","Not applicable","Gap"),IF(AND(E218="Addressable",G218&lt;&gt;""),"Documented alternative","Gap")))))</f>
        <v/>
      </c>
    </row>
    <row r="219">
      <c r="A219" s="9" t="n"/>
      <c r="B219" s="9" t="n"/>
      <c r="C219" s="9" t="n"/>
      <c r="D219" s="9" t="n"/>
      <c r="E219" s="9" t="n"/>
      <c r="F219" s="9" t="n"/>
      <c r="G219" s="9" t="n"/>
      <c r="H219" s="9" t="n"/>
      <c r="I219" s="9" t="n"/>
      <c r="J219" s="42" t="n"/>
      <c r="K219" s="43" t="str">
        <f>IF(F219="","",IF(F219="Implemented","Met",IF(F219="Partially implemented","Partial",IF(F219="Not applicable",IF(G219&lt;&gt;"","Not applicable","Gap"),IF(AND(E219="Addressable",G219&lt;&gt;""),"Documented alternative","Gap")))))</f>
        <v/>
      </c>
    </row>
    <row r="220">
      <c r="A220" s="44" t="n"/>
      <c r="B220" s="44" t="n"/>
      <c r="C220" s="44" t="n"/>
      <c r="D220" s="44" t="n"/>
      <c r="E220" s="44" t="n"/>
      <c r="F220" s="44" t="n"/>
      <c r="G220" s="44" t="n"/>
      <c r="H220" s="44" t="n"/>
      <c r="I220" s="44" t="n"/>
      <c r="J220" s="46" t="n"/>
      <c r="K220" s="43" t="str">
        <f>IF(F220="","",IF(F220="Implemented","Met",IF(F220="Partially implemented","Partial",IF(F220="Not applicable",IF(G220&lt;&gt;"","Not applicable","Gap"),IF(AND(E220="Addressable",G220&lt;&gt;""),"Documented alternative","Gap")))))</f>
        <v/>
      </c>
    </row>
    <row r="221">
      <c r="A221" s="9" t="n"/>
      <c r="B221" s="9" t="n"/>
      <c r="C221" s="9" t="n"/>
      <c r="D221" s="9" t="n"/>
      <c r="E221" s="9" t="n"/>
      <c r="F221" s="9" t="n"/>
      <c r="G221" s="9" t="n"/>
      <c r="H221" s="9" t="n"/>
      <c r="I221" s="9" t="n"/>
      <c r="J221" s="42" t="n"/>
      <c r="K221" s="43" t="str">
        <f>IF(F221="","",IF(F221="Implemented","Met",IF(F221="Partially implemented","Partial",IF(F221="Not applicable",IF(G221&lt;&gt;"","Not applicable","Gap"),IF(AND(E221="Addressable",G221&lt;&gt;""),"Documented alternative","Gap")))))</f>
        <v/>
      </c>
    </row>
    <row r="222">
      <c r="A222" s="44" t="n"/>
      <c r="B222" s="44" t="n"/>
      <c r="C222" s="44" t="n"/>
      <c r="D222" s="44" t="n"/>
      <c r="E222" s="44" t="n"/>
      <c r="F222" s="44" t="n"/>
      <c r="G222" s="44" t="n"/>
      <c r="H222" s="44" t="n"/>
      <c r="I222" s="44" t="n"/>
      <c r="J222" s="46" t="n"/>
      <c r="K222" s="43" t="str">
        <f>IF(F222="","",IF(F222="Implemented","Met",IF(F222="Partially implemented","Partial",IF(F222="Not applicable",IF(G222&lt;&gt;"","Not applicable","Gap"),IF(AND(E222="Addressable",G222&lt;&gt;""),"Documented alternative","Gap")))))</f>
        <v/>
      </c>
    </row>
    <row r="223">
      <c r="A223" s="9" t="n"/>
      <c r="B223" s="9" t="n"/>
      <c r="C223" s="9" t="n"/>
      <c r="D223" s="9" t="n"/>
      <c r="E223" s="9" t="n"/>
      <c r="F223" s="9" t="n"/>
      <c r="G223" s="9" t="n"/>
      <c r="H223" s="9" t="n"/>
      <c r="I223" s="9" t="n"/>
      <c r="J223" s="42" t="n"/>
      <c r="K223" s="43" t="str">
        <f>IF(F223="","",IF(F223="Implemented","Met",IF(F223="Partially implemented","Partial",IF(F223="Not applicable",IF(G223&lt;&gt;"","Not applicable","Gap"),IF(AND(E223="Addressable",G223&lt;&gt;""),"Documented alternative","Gap")))))</f>
        <v/>
      </c>
    </row>
    <row r="224">
      <c r="A224" s="44" t="n"/>
      <c r="B224" s="44" t="n"/>
      <c r="C224" s="44" t="n"/>
      <c r="D224" s="44" t="n"/>
      <c r="E224" s="44" t="n"/>
      <c r="F224" s="44" t="n"/>
      <c r="G224" s="44" t="n"/>
      <c r="H224" s="44" t="n"/>
      <c r="I224" s="44" t="n"/>
      <c r="J224" s="46" t="n"/>
      <c r="K224" s="43" t="str">
        <f>IF(F224="","",IF(F224="Implemented","Met",IF(F224="Partially implemented","Partial",IF(F224="Not applicable",IF(G224&lt;&gt;"","Not applicable","Gap"),IF(AND(E224="Addressable",G224&lt;&gt;""),"Documented alternative","Gap")))))</f>
        <v/>
      </c>
    </row>
    <row r="225">
      <c r="A225" s="9" t="n"/>
      <c r="B225" s="9" t="n"/>
      <c r="C225" s="9" t="n"/>
      <c r="D225" s="9" t="n"/>
      <c r="E225" s="9" t="n"/>
      <c r="F225" s="9" t="n"/>
      <c r="G225" s="9" t="n"/>
      <c r="H225" s="9" t="n"/>
      <c r="I225" s="9" t="n"/>
      <c r="J225" s="42" t="n"/>
      <c r="K225" s="43" t="str">
        <f>IF(F225="","",IF(F225="Implemented","Met",IF(F225="Partially implemented","Partial",IF(F225="Not applicable",IF(G225&lt;&gt;"","Not applicable","Gap"),IF(AND(E225="Addressable",G225&lt;&gt;""),"Documented alternative","Gap")))))</f>
        <v/>
      </c>
    </row>
    <row r="226">
      <c r="A226" s="44" t="n"/>
      <c r="B226" s="44" t="n"/>
      <c r="C226" s="44" t="n"/>
      <c r="D226" s="44" t="n"/>
      <c r="E226" s="44" t="n"/>
      <c r="F226" s="44" t="n"/>
      <c r="G226" s="44" t="n"/>
      <c r="H226" s="44" t="n"/>
      <c r="I226" s="44" t="n"/>
      <c r="J226" s="46" t="n"/>
      <c r="K226" s="43" t="str">
        <f>IF(F226="","",IF(F226="Implemented","Met",IF(F226="Partially implemented","Partial",IF(F226="Not applicable",IF(G226&lt;&gt;"","Not applicable","Gap"),IF(AND(E226="Addressable",G226&lt;&gt;""),"Documented alternative","Gap")))))</f>
        <v/>
      </c>
    </row>
    <row r="227">
      <c r="A227" s="9" t="n"/>
      <c r="B227" s="9" t="n"/>
      <c r="C227" s="9" t="n"/>
      <c r="D227" s="9" t="n"/>
      <c r="E227" s="9" t="n"/>
      <c r="F227" s="9" t="n"/>
      <c r="G227" s="9" t="n"/>
      <c r="H227" s="9" t="n"/>
      <c r="I227" s="9" t="n"/>
      <c r="J227" s="42" t="n"/>
      <c r="K227" s="43" t="str">
        <f>IF(F227="","",IF(F227="Implemented","Met",IF(F227="Partially implemented","Partial",IF(F227="Not applicable",IF(G227&lt;&gt;"","Not applicable","Gap"),IF(AND(E227="Addressable",G227&lt;&gt;""),"Documented alternative","Gap")))))</f>
        <v/>
      </c>
    </row>
    <row r="228">
      <c r="A228" s="44" t="n"/>
      <c r="B228" s="44" t="n"/>
      <c r="C228" s="44" t="n"/>
      <c r="D228" s="44" t="n"/>
      <c r="E228" s="44" t="n"/>
      <c r="F228" s="44" t="n"/>
      <c r="G228" s="44" t="n"/>
      <c r="H228" s="44" t="n"/>
      <c r="I228" s="44" t="n"/>
      <c r="J228" s="46" t="n"/>
      <c r="K228" s="43" t="str">
        <f>IF(F228="","",IF(F228="Implemented","Met",IF(F228="Partially implemented","Partial",IF(F228="Not applicable",IF(G228&lt;&gt;"","Not applicable","Gap"),IF(AND(E228="Addressable",G228&lt;&gt;""),"Documented alternative","Gap")))))</f>
        <v/>
      </c>
    </row>
    <row r="229">
      <c r="A229" s="9" t="n"/>
      <c r="B229" s="9" t="n"/>
      <c r="C229" s="9" t="n"/>
      <c r="D229" s="9" t="n"/>
      <c r="E229" s="9" t="n"/>
      <c r="F229" s="9" t="n"/>
      <c r="G229" s="9" t="n"/>
      <c r="H229" s="9" t="n"/>
      <c r="I229" s="9" t="n"/>
      <c r="J229" s="42" t="n"/>
      <c r="K229" s="43" t="str">
        <f>IF(F229="","",IF(F229="Implemented","Met",IF(F229="Partially implemented","Partial",IF(F229="Not applicable",IF(G229&lt;&gt;"","Not applicable","Gap"),IF(AND(E229="Addressable",G229&lt;&gt;""),"Documented alternative","Gap")))))</f>
        <v/>
      </c>
    </row>
    <row r="230">
      <c r="A230" s="44" t="n"/>
      <c r="B230" s="44" t="n"/>
      <c r="C230" s="44" t="n"/>
      <c r="D230" s="44" t="n"/>
      <c r="E230" s="44" t="n"/>
      <c r="F230" s="44" t="n"/>
      <c r="G230" s="44" t="n"/>
      <c r="H230" s="44" t="n"/>
      <c r="I230" s="44" t="n"/>
      <c r="J230" s="46" t="n"/>
      <c r="K230" s="43" t="str">
        <f>IF(F230="","",IF(F230="Implemented","Met",IF(F230="Partially implemented","Partial",IF(F230="Not applicable",IF(G230&lt;&gt;"","Not applicable","Gap"),IF(AND(E230="Addressable",G230&lt;&gt;""),"Documented alternative","Gap")))))</f>
        <v/>
      </c>
    </row>
    <row r="231">
      <c r="A231" s="9" t="n"/>
      <c r="B231" s="9" t="n"/>
      <c r="C231" s="9" t="n"/>
      <c r="D231" s="9" t="n"/>
      <c r="E231" s="9" t="n"/>
      <c r="F231" s="9" t="n"/>
      <c r="G231" s="9" t="n"/>
      <c r="H231" s="9" t="n"/>
      <c r="I231" s="9" t="n"/>
      <c r="J231" s="42" t="n"/>
      <c r="K231" s="43" t="str">
        <f>IF(F231="","",IF(F231="Implemented","Met",IF(F231="Partially implemented","Partial",IF(F231="Not applicable",IF(G231&lt;&gt;"","Not applicable","Gap"),IF(AND(E231="Addressable",G231&lt;&gt;""),"Documented alternative","Gap")))))</f>
        <v/>
      </c>
    </row>
    <row r="232">
      <c r="A232" s="44" t="n"/>
      <c r="B232" s="44" t="n"/>
      <c r="C232" s="44" t="n"/>
      <c r="D232" s="44" t="n"/>
      <c r="E232" s="44" t="n"/>
      <c r="F232" s="44" t="n"/>
      <c r="G232" s="44" t="n"/>
      <c r="H232" s="44" t="n"/>
      <c r="I232" s="44" t="n"/>
      <c r="J232" s="46" t="n"/>
      <c r="K232" s="43" t="str">
        <f>IF(F232="","",IF(F232="Implemented","Met",IF(F232="Partially implemented","Partial",IF(F232="Not applicable",IF(G232&lt;&gt;"","Not applicable","Gap"),IF(AND(E232="Addressable",G232&lt;&gt;""),"Documented alternative","Gap")))))</f>
        <v/>
      </c>
    </row>
    <row r="233">
      <c r="A233" s="9" t="n"/>
      <c r="B233" s="9" t="n"/>
      <c r="C233" s="9" t="n"/>
      <c r="D233" s="9" t="n"/>
      <c r="E233" s="9" t="n"/>
      <c r="F233" s="9" t="n"/>
      <c r="G233" s="9" t="n"/>
      <c r="H233" s="9" t="n"/>
      <c r="I233" s="9" t="n"/>
      <c r="J233" s="42" t="n"/>
      <c r="K233" s="43" t="str">
        <f>IF(F233="","",IF(F233="Implemented","Met",IF(F233="Partially implemented","Partial",IF(F233="Not applicable",IF(G233&lt;&gt;"","Not applicable","Gap"),IF(AND(E233="Addressable",G233&lt;&gt;""),"Documented alternative","Gap")))))</f>
        <v/>
      </c>
    </row>
    <row r="234">
      <c r="A234" s="44" t="n"/>
      <c r="B234" s="44" t="n"/>
      <c r="C234" s="44" t="n"/>
      <c r="D234" s="44" t="n"/>
      <c r="E234" s="44" t="n"/>
      <c r="F234" s="44" t="n"/>
      <c r="G234" s="44" t="n"/>
      <c r="H234" s="44" t="n"/>
      <c r="I234" s="44" t="n"/>
      <c r="J234" s="46" t="n"/>
      <c r="K234" s="43" t="str">
        <f>IF(F234="","",IF(F234="Implemented","Met",IF(F234="Partially implemented","Partial",IF(F234="Not applicable",IF(G234&lt;&gt;"","Not applicable","Gap"),IF(AND(E234="Addressable",G234&lt;&gt;""),"Documented alternative","Gap")))))</f>
        <v/>
      </c>
    </row>
    <row r="235">
      <c r="A235" s="9" t="n"/>
      <c r="B235" s="9" t="n"/>
      <c r="C235" s="9" t="n"/>
      <c r="D235" s="9" t="n"/>
      <c r="E235" s="9" t="n"/>
      <c r="F235" s="9" t="n"/>
      <c r="G235" s="9" t="n"/>
      <c r="H235" s="9" t="n"/>
      <c r="I235" s="9" t="n"/>
      <c r="J235" s="42" t="n"/>
      <c r="K235" s="43" t="str">
        <f>IF(F235="","",IF(F235="Implemented","Met",IF(F235="Partially implemented","Partial",IF(F235="Not applicable",IF(G235&lt;&gt;"","Not applicable","Gap"),IF(AND(E235="Addressable",G235&lt;&gt;""),"Documented alternative","Gap")))))</f>
        <v/>
      </c>
    </row>
    <row r="236">
      <c r="A236" s="44" t="n"/>
      <c r="B236" s="44" t="n"/>
      <c r="C236" s="44" t="n"/>
      <c r="D236" s="44" t="n"/>
      <c r="E236" s="44" t="n"/>
      <c r="F236" s="44" t="n"/>
      <c r="G236" s="44" t="n"/>
      <c r="H236" s="44" t="n"/>
      <c r="I236" s="44" t="n"/>
      <c r="J236" s="46" t="n"/>
      <c r="K236" s="43" t="str">
        <f>IF(F236="","",IF(F236="Implemented","Met",IF(F236="Partially implemented","Partial",IF(F236="Not applicable",IF(G236&lt;&gt;"","Not applicable","Gap"),IF(AND(E236="Addressable",G236&lt;&gt;""),"Documented alternative","Gap")))))</f>
        <v/>
      </c>
    </row>
    <row r="237">
      <c r="A237" s="9" t="n"/>
      <c r="B237" s="9" t="n"/>
      <c r="C237" s="9" t="n"/>
      <c r="D237" s="9" t="n"/>
      <c r="E237" s="9" t="n"/>
      <c r="F237" s="9" t="n"/>
      <c r="G237" s="9" t="n"/>
      <c r="H237" s="9" t="n"/>
      <c r="I237" s="9" t="n"/>
      <c r="J237" s="42" t="n"/>
      <c r="K237" s="43" t="str">
        <f>IF(F237="","",IF(F237="Implemented","Met",IF(F237="Partially implemented","Partial",IF(F237="Not applicable",IF(G237&lt;&gt;"","Not applicable","Gap"),IF(AND(E237="Addressable",G237&lt;&gt;""),"Documented alternative","Gap")))))</f>
        <v/>
      </c>
    </row>
    <row r="238">
      <c r="A238" s="44" t="n"/>
      <c r="B238" s="44" t="n"/>
      <c r="C238" s="44" t="n"/>
      <c r="D238" s="44" t="n"/>
      <c r="E238" s="44" t="n"/>
      <c r="F238" s="44" t="n"/>
      <c r="G238" s="44" t="n"/>
      <c r="H238" s="44" t="n"/>
      <c r="I238" s="44" t="n"/>
      <c r="J238" s="46" t="n"/>
      <c r="K238" s="43" t="str">
        <f>IF(F238="","",IF(F238="Implemented","Met",IF(F238="Partially implemented","Partial",IF(F238="Not applicable",IF(G238&lt;&gt;"","Not applicable","Gap"),IF(AND(E238="Addressable",G238&lt;&gt;""),"Documented alternative","Gap")))))</f>
        <v/>
      </c>
    </row>
    <row r="239">
      <c r="A239" s="9" t="n"/>
      <c r="B239" s="9" t="n"/>
      <c r="C239" s="9" t="n"/>
      <c r="D239" s="9" t="n"/>
      <c r="E239" s="9" t="n"/>
      <c r="F239" s="9" t="n"/>
      <c r="G239" s="9" t="n"/>
      <c r="H239" s="9" t="n"/>
      <c r="I239" s="9" t="n"/>
      <c r="J239" s="42" t="n"/>
      <c r="K239" s="43" t="str">
        <f>IF(F239="","",IF(F239="Implemented","Met",IF(F239="Partially implemented","Partial",IF(F239="Not applicable",IF(G239&lt;&gt;"","Not applicable","Gap"),IF(AND(E239="Addressable",G239&lt;&gt;""),"Documented alternative","Gap")))))</f>
        <v/>
      </c>
    </row>
    <row r="240">
      <c r="A240" s="44" t="n"/>
      <c r="B240" s="44" t="n"/>
      <c r="C240" s="44" t="n"/>
      <c r="D240" s="44" t="n"/>
      <c r="E240" s="44" t="n"/>
      <c r="F240" s="44" t="n"/>
      <c r="G240" s="44" t="n"/>
      <c r="H240" s="44" t="n"/>
      <c r="I240" s="44" t="n"/>
      <c r="J240" s="46" t="n"/>
      <c r="K240" s="43" t="str">
        <f>IF(F240="","",IF(F240="Implemented","Met",IF(F240="Partially implemented","Partial",IF(F240="Not applicable",IF(G240&lt;&gt;"","Not applicable","Gap"),IF(AND(E240="Addressable",G240&lt;&gt;""),"Documented alternative","Gap")))))</f>
        <v/>
      </c>
    </row>
    <row r="241">
      <c r="A241" s="9" t="n"/>
      <c r="B241" s="9" t="n"/>
      <c r="C241" s="9" t="n"/>
      <c r="D241" s="9" t="n"/>
      <c r="E241" s="9" t="n"/>
      <c r="F241" s="9" t="n"/>
      <c r="G241" s="9" t="n"/>
      <c r="H241" s="9" t="n"/>
      <c r="I241" s="9" t="n"/>
      <c r="J241" s="42" t="n"/>
      <c r="K241" s="43" t="str">
        <f>IF(F241="","",IF(F241="Implemented","Met",IF(F241="Partially implemented","Partial",IF(F241="Not applicable",IF(G241&lt;&gt;"","Not applicable","Gap"),IF(AND(E241="Addressable",G241&lt;&gt;""),"Documented alternative","Gap")))))</f>
        <v/>
      </c>
    </row>
    <row r="242">
      <c r="A242" s="44" t="n"/>
      <c r="B242" s="44" t="n"/>
      <c r="C242" s="44" t="n"/>
      <c r="D242" s="44" t="n"/>
      <c r="E242" s="44" t="n"/>
      <c r="F242" s="44" t="n"/>
      <c r="G242" s="44" t="n"/>
      <c r="H242" s="44" t="n"/>
      <c r="I242" s="44" t="n"/>
      <c r="J242" s="46" t="n"/>
      <c r="K242" s="43" t="str">
        <f>IF(F242="","",IF(F242="Implemented","Met",IF(F242="Partially implemented","Partial",IF(F242="Not applicable",IF(G242&lt;&gt;"","Not applicable","Gap"),IF(AND(E242="Addressable",G242&lt;&gt;""),"Documented alternative","Gap")))))</f>
        <v/>
      </c>
    </row>
    <row r="243">
      <c r="A243" s="9" t="n"/>
      <c r="B243" s="9" t="n"/>
      <c r="C243" s="9" t="n"/>
      <c r="D243" s="9" t="n"/>
      <c r="E243" s="9" t="n"/>
      <c r="F243" s="9" t="n"/>
      <c r="G243" s="9" t="n"/>
      <c r="H243" s="9" t="n"/>
      <c r="I243" s="9" t="n"/>
      <c r="J243" s="42" t="n"/>
      <c r="K243" s="43" t="str">
        <f>IF(F243="","",IF(F243="Implemented","Met",IF(F243="Partially implemented","Partial",IF(F243="Not applicable",IF(G243&lt;&gt;"","Not applicable","Gap"),IF(AND(E243="Addressable",G243&lt;&gt;""),"Documented alternative","Gap")))))</f>
        <v/>
      </c>
    </row>
    <row r="244">
      <c r="A244" s="44" t="n"/>
      <c r="B244" s="44" t="n"/>
      <c r="C244" s="44" t="n"/>
      <c r="D244" s="44" t="n"/>
      <c r="E244" s="44" t="n"/>
      <c r="F244" s="44" t="n"/>
      <c r="G244" s="44" t="n"/>
      <c r="H244" s="44" t="n"/>
      <c r="I244" s="44" t="n"/>
      <c r="J244" s="46" t="n"/>
      <c r="K244" s="43" t="str">
        <f>IF(F244="","",IF(F244="Implemented","Met",IF(F244="Partially implemented","Partial",IF(F244="Not applicable",IF(G244&lt;&gt;"","Not applicable","Gap"),IF(AND(E244="Addressable",G244&lt;&gt;""),"Documented alternative","Gap")))))</f>
        <v/>
      </c>
    </row>
    <row r="245">
      <c r="A245" s="9" t="n"/>
      <c r="B245" s="9" t="n"/>
      <c r="C245" s="9" t="n"/>
      <c r="D245" s="9" t="n"/>
      <c r="E245" s="9" t="n"/>
      <c r="F245" s="9" t="n"/>
      <c r="G245" s="9" t="n"/>
      <c r="H245" s="9" t="n"/>
      <c r="I245" s="9" t="n"/>
      <c r="J245" s="42" t="n"/>
      <c r="K245" s="43" t="str">
        <f>IF(F245="","",IF(F245="Implemented","Met",IF(F245="Partially implemented","Partial",IF(F245="Not applicable",IF(G245&lt;&gt;"","Not applicable","Gap"),IF(AND(E245="Addressable",G245&lt;&gt;""),"Documented alternative","Gap")))))</f>
        <v/>
      </c>
    </row>
    <row r="246">
      <c r="A246" s="44" t="n"/>
      <c r="B246" s="44" t="n"/>
      <c r="C246" s="44" t="n"/>
      <c r="D246" s="44" t="n"/>
      <c r="E246" s="44" t="n"/>
      <c r="F246" s="44" t="n"/>
      <c r="G246" s="44" t="n"/>
      <c r="H246" s="44" t="n"/>
      <c r="I246" s="44" t="n"/>
      <c r="J246" s="46" t="n"/>
      <c r="K246" s="43" t="str">
        <f>IF(F246="","",IF(F246="Implemented","Met",IF(F246="Partially implemented","Partial",IF(F246="Not applicable",IF(G246&lt;&gt;"","Not applicable","Gap"),IF(AND(E246="Addressable",G246&lt;&gt;""),"Documented alternative","Gap")))))</f>
        <v/>
      </c>
    </row>
    <row r="247">
      <c r="A247" s="9" t="n"/>
      <c r="B247" s="9" t="n"/>
      <c r="C247" s="9" t="n"/>
      <c r="D247" s="9" t="n"/>
      <c r="E247" s="9" t="n"/>
      <c r="F247" s="9" t="n"/>
      <c r="G247" s="9" t="n"/>
      <c r="H247" s="9" t="n"/>
      <c r="I247" s="9" t="n"/>
      <c r="J247" s="42" t="n"/>
      <c r="K247" s="43" t="str">
        <f>IF(F247="","",IF(F247="Implemented","Met",IF(F247="Partially implemented","Partial",IF(F247="Not applicable",IF(G247&lt;&gt;"","Not applicable","Gap"),IF(AND(E247="Addressable",G247&lt;&gt;""),"Documented alternative","Gap")))))</f>
        <v/>
      </c>
    </row>
    <row r="248">
      <c r="A248" s="44" t="n"/>
      <c r="B248" s="44" t="n"/>
      <c r="C248" s="44" t="n"/>
      <c r="D248" s="44" t="n"/>
      <c r="E248" s="44" t="n"/>
      <c r="F248" s="44" t="n"/>
      <c r="G248" s="44" t="n"/>
      <c r="H248" s="44" t="n"/>
      <c r="I248" s="44" t="n"/>
      <c r="J248" s="46" t="n"/>
      <c r="K248" s="43" t="str">
        <f>IF(F248="","",IF(F248="Implemented","Met",IF(F248="Partially implemented","Partial",IF(F248="Not applicable",IF(G248&lt;&gt;"","Not applicable","Gap"),IF(AND(E248="Addressable",G248&lt;&gt;""),"Documented alternative","Gap")))))</f>
        <v/>
      </c>
    </row>
    <row r="249">
      <c r="A249" s="9" t="n"/>
      <c r="B249" s="9" t="n"/>
      <c r="C249" s="9" t="n"/>
      <c r="D249" s="9" t="n"/>
      <c r="E249" s="9" t="n"/>
      <c r="F249" s="9" t="n"/>
      <c r="G249" s="9" t="n"/>
      <c r="H249" s="9" t="n"/>
      <c r="I249" s="9" t="n"/>
      <c r="J249" s="42" t="n"/>
      <c r="K249" s="43" t="str">
        <f>IF(F249="","",IF(F249="Implemented","Met",IF(F249="Partially implemented","Partial",IF(F249="Not applicable",IF(G249&lt;&gt;"","Not applicable","Gap"),IF(AND(E249="Addressable",G249&lt;&gt;""),"Documented alternative","Gap")))))</f>
        <v/>
      </c>
    </row>
    <row r="250">
      <c r="A250" s="44" t="n"/>
      <c r="B250" s="44" t="n"/>
      <c r="C250" s="44" t="n"/>
      <c r="D250" s="44" t="n"/>
      <c r="E250" s="44" t="n"/>
      <c r="F250" s="44" t="n"/>
      <c r="G250" s="44" t="n"/>
      <c r="H250" s="44" t="n"/>
      <c r="I250" s="44" t="n"/>
      <c r="J250" s="46" t="n"/>
      <c r="K250" s="43" t="str">
        <f>IF(F250="","",IF(F250="Implemented","Met",IF(F250="Partially implemented","Partial",IF(F250="Not applicable",IF(G250&lt;&gt;"","Not applicable","Gap"),IF(AND(E250="Addressable",G250&lt;&gt;""),"Documented alternative","Gap")))))</f>
        <v/>
      </c>
    </row>
    <row r="251">
      <c r="A251" s="9" t="n"/>
      <c r="B251" s="9" t="n"/>
      <c r="C251" s="9" t="n"/>
      <c r="D251" s="9" t="n"/>
      <c r="E251" s="9" t="n"/>
      <c r="F251" s="9" t="n"/>
      <c r="G251" s="9" t="n"/>
      <c r="H251" s="9" t="n"/>
      <c r="I251" s="9" t="n"/>
      <c r="J251" s="42" t="n"/>
      <c r="K251" s="43" t="str">
        <f>IF(F251="","",IF(F251="Implemented","Met",IF(F251="Partially implemented","Partial",IF(F251="Not applicable",IF(G251&lt;&gt;"","Not applicable","Gap"),IF(AND(E251="Addressable",G251&lt;&gt;""),"Documented alternative","Gap")))))</f>
        <v/>
      </c>
    </row>
    <row r="252">
      <c r="A252" s="44" t="n"/>
      <c r="B252" s="44" t="n"/>
      <c r="C252" s="44" t="n"/>
      <c r="D252" s="44" t="n"/>
      <c r="E252" s="44" t="n"/>
      <c r="F252" s="44" t="n"/>
      <c r="G252" s="44" t="n"/>
      <c r="H252" s="44" t="n"/>
      <c r="I252" s="44" t="n"/>
      <c r="J252" s="46" t="n"/>
      <c r="K252" s="43" t="str">
        <f>IF(F252="","",IF(F252="Implemented","Met",IF(F252="Partially implemented","Partial",IF(F252="Not applicable",IF(G252&lt;&gt;"","Not applicable","Gap"),IF(AND(E252="Addressable",G252&lt;&gt;""),"Documented alternative","Gap")))))</f>
        <v/>
      </c>
    </row>
    <row r="253">
      <c r="A253" s="9" t="n"/>
      <c r="B253" s="9" t="n"/>
      <c r="C253" s="9" t="n"/>
      <c r="D253" s="9" t="n"/>
      <c r="E253" s="9" t="n"/>
      <c r="F253" s="9" t="n"/>
      <c r="G253" s="9" t="n"/>
      <c r="H253" s="9" t="n"/>
      <c r="I253" s="9" t="n"/>
      <c r="J253" s="42" t="n"/>
      <c r="K253" s="43" t="str">
        <f>IF(F253="","",IF(F253="Implemented","Met",IF(F253="Partially implemented","Partial",IF(F253="Not applicable",IF(G253&lt;&gt;"","Not applicable","Gap"),IF(AND(E253="Addressable",G253&lt;&gt;""),"Documented alternative","Gap")))))</f>
        <v/>
      </c>
    </row>
    <row r="254">
      <c r="A254" s="44" t="n"/>
      <c r="B254" s="44" t="n"/>
      <c r="C254" s="44" t="n"/>
      <c r="D254" s="44" t="n"/>
      <c r="E254" s="44" t="n"/>
      <c r="F254" s="44" t="n"/>
      <c r="G254" s="44" t="n"/>
      <c r="H254" s="44" t="n"/>
      <c r="I254" s="44" t="n"/>
      <c r="J254" s="46" t="n"/>
      <c r="K254" s="43" t="str">
        <f>IF(F254="","",IF(F254="Implemented","Met",IF(F254="Partially implemented","Partial",IF(F254="Not applicable",IF(G254&lt;&gt;"","Not applicable","Gap"),IF(AND(E254="Addressable",G254&lt;&gt;""),"Documented alternative","Gap")))))</f>
        <v/>
      </c>
    </row>
    <row r="255">
      <c r="A255" s="9" t="n"/>
      <c r="B255" s="9" t="n"/>
      <c r="C255" s="9" t="n"/>
      <c r="D255" s="9" t="n"/>
      <c r="E255" s="9" t="n"/>
      <c r="F255" s="9" t="n"/>
      <c r="G255" s="9" t="n"/>
      <c r="H255" s="9" t="n"/>
      <c r="I255" s="9" t="n"/>
      <c r="J255" s="42" t="n"/>
      <c r="K255" s="43" t="str">
        <f>IF(F255="","",IF(F255="Implemented","Met",IF(F255="Partially implemented","Partial",IF(F255="Not applicable",IF(G255&lt;&gt;"","Not applicable","Gap"),IF(AND(E255="Addressable",G255&lt;&gt;""),"Documented alternative","Gap")))))</f>
        <v/>
      </c>
    </row>
    <row r="256">
      <c r="A256" s="44" t="n"/>
      <c r="B256" s="44" t="n"/>
      <c r="C256" s="44" t="n"/>
      <c r="D256" s="44" t="n"/>
      <c r="E256" s="44" t="n"/>
      <c r="F256" s="44" t="n"/>
      <c r="G256" s="44" t="n"/>
      <c r="H256" s="44" t="n"/>
      <c r="I256" s="44" t="n"/>
      <c r="J256" s="46" t="n"/>
      <c r="K256" s="43" t="str">
        <f>IF(F256="","",IF(F256="Implemented","Met",IF(F256="Partially implemented","Partial",IF(F256="Not applicable",IF(G256&lt;&gt;"","Not applicable","Gap"),IF(AND(E256="Addressable",G256&lt;&gt;""),"Documented alternative","Gap")))))</f>
        <v/>
      </c>
    </row>
    <row r="257">
      <c r="A257" s="9" t="n"/>
      <c r="B257" s="9" t="n"/>
      <c r="C257" s="9" t="n"/>
      <c r="D257" s="9" t="n"/>
      <c r="E257" s="9" t="n"/>
      <c r="F257" s="9" t="n"/>
      <c r="G257" s="9" t="n"/>
      <c r="H257" s="9" t="n"/>
      <c r="I257" s="9" t="n"/>
      <c r="J257" s="42" t="n"/>
      <c r="K257" s="43" t="str">
        <f>IF(F257="","",IF(F257="Implemented","Met",IF(F257="Partially implemented","Partial",IF(F257="Not applicable",IF(G257&lt;&gt;"","Not applicable","Gap"),IF(AND(E257="Addressable",G257&lt;&gt;""),"Documented alternative","Gap")))))</f>
        <v/>
      </c>
    </row>
    <row r="258">
      <c r="A258" s="44" t="n"/>
      <c r="B258" s="44" t="n"/>
      <c r="C258" s="44" t="n"/>
      <c r="D258" s="44" t="n"/>
      <c r="E258" s="44" t="n"/>
      <c r="F258" s="44" t="n"/>
      <c r="G258" s="44" t="n"/>
      <c r="H258" s="44" t="n"/>
      <c r="I258" s="44" t="n"/>
      <c r="J258" s="46" t="n"/>
      <c r="K258" s="43" t="str">
        <f>IF(F258="","",IF(F258="Implemented","Met",IF(F258="Partially implemented","Partial",IF(F258="Not applicable",IF(G258&lt;&gt;"","Not applicable","Gap"),IF(AND(E258="Addressable",G258&lt;&gt;""),"Documented alternative","Gap")))))</f>
        <v/>
      </c>
    </row>
    <row r="259">
      <c r="A259" s="9" t="n"/>
      <c r="B259" s="9" t="n"/>
      <c r="C259" s="9" t="n"/>
      <c r="D259" s="9" t="n"/>
      <c r="E259" s="9" t="n"/>
      <c r="F259" s="9" t="n"/>
      <c r="G259" s="9" t="n"/>
      <c r="H259" s="9" t="n"/>
      <c r="I259" s="9" t="n"/>
      <c r="J259" s="42" t="n"/>
      <c r="K259" s="43" t="str">
        <f>IF(F259="","",IF(F259="Implemented","Met",IF(F259="Partially implemented","Partial",IF(F259="Not applicable",IF(G259&lt;&gt;"","Not applicable","Gap"),IF(AND(E259="Addressable",G259&lt;&gt;""),"Documented alternative","Gap")))))</f>
        <v/>
      </c>
    </row>
    <row r="260">
      <c r="A260" s="44" t="n"/>
      <c r="B260" s="44" t="n"/>
      <c r="C260" s="44" t="n"/>
      <c r="D260" s="44" t="n"/>
      <c r="E260" s="44" t="n"/>
      <c r="F260" s="44" t="n"/>
      <c r="G260" s="44" t="n"/>
      <c r="H260" s="44" t="n"/>
      <c r="I260" s="44" t="n"/>
      <c r="J260" s="46" t="n"/>
      <c r="K260" s="43" t="str">
        <f>IF(F260="","",IF(F260="Implemented","Met",IF(F260="Partially implemented","Partial",IF(F260="Not applicable",IF(G260&lt;&gt;"","Not applicable","Gap"),IF(AND(E260="Addressable",G260&lt;&gt;""),"Documented alternative","Gap")))))</f>
        <v/>
      </c>
    </row>
    <row r="261">
      <c r="A261" s="9" t="n"/>
      <c r="B261" s="9" t="n"/>
      <c r="C261" s="9" t="n"/>
      <c r="D261" s="9" t="n"/>
      <c r="E261" s="9" t="n"/>
      <c r="F261" s="9" t="n"/>
      <c r="G261" s="9" t="n"/>
      <c r="H261" s="9" t="n"/>
      <c r="I261" s="9" t="n"/>
      <c r="J261" s="42" t="n"/>
      <c r="K261" s="43" t="str">
        <f>IF(F261="","",IF(F261="Implemented","Met",IF(F261="Partially implemented","Partial",IF(F261="Not applicable",IF(G261&lt;&gt;"","Not applicable","Gap"),IF(AND(E261="Addressable",G261&lt;&gt;""),"Documented alternative","Gap")))))</f>
        <v/>
      </c>
    </row>
    <row r="262">
      <c r="A262" s="44" t="n"/>
      <c r="B262" s="44" t="n"/>
      <c r="C262" s="44" t="n"/>
      <c r="D262" s="44" t="n"/>
      <c r="E262" s="44" t="n"/>
      <c r="F262" s="44" t="n"/>
      <c r="G262" s="44" t="n"/>
      <c r="H262" s="44" t="n"/>
      <c r="I262" s="44" t="n"/>
      <c r="J262" s="46" t="n"/>
      <c r="K262" s="43" t="str">
        <f>IF(F262="","",IF(F262="Implemented","Met",IF(F262="Partially implemented","Partial",IF(F262="Not applicable",IF(G262&lt;&gt;"","Not applicable","Gap"),IF(AND(E262="Addressable",G262&lt;&gt;""),"Documented alternative","Gap")))))</f>
        <v/>
      </c>
    </row>
    <row r="263">
      <c r="A263" s="9" t="n"/>
      <c r="B263" s="9" t="n"/>
      <c r="C263" s="9" t="n"/>
      <c r="D263" s="9" t="n"/>
      <c r="E263" s="9" t="n"/>
      <c r="F263" s="9" t="n"/>
      <c r="G263" s="9" t="n"/>
      <c r="H263" s="9" t="n"/>
      <c r="I263" s="9" t="n"/>
      <c r="J263" s="42" t="n"/>
      <c r="K263" s="43" t="str">
        <f>IF(F263="","",IF(F263="Implemented","Met",IF(F263="Partially implemented","Partial",IF(F263="Not applicable",IF(G263&lt;&gt;"","Not applicable","Gap"),IF(AND(E263="Addressable",G263&lt;&gt;""),"Documented alternative","Gap")))))</f>
        <v/>
      </c>
    </row>
    <row r="264">
      <c r="A264" s="44" t="n"/>
      <c r="B264" s="44" t="n"/>
      <c r="C264" s="44" t="n"/>
      <c r="D264" s="44" t="n"/>
      <c r="E264" s="44" t="n"/>
      <c r="F264" s="44" t="n"/>
      <c r="G264" s="44" t="n"/>
      <c r="H264" s="44" t="n"/>
      <c r="I264" s="44" t="n"/>
      <c r="J264" s="46" t="n"/>
      <c r="K264" s="43" t="str">
        <f>IF(F264="","",IF(F264="Implemented","Met",IF(F264="Partially implemented","Partial",IF(F264="Not applicable",IF(G264&lt;&gt;"","Not applicable","Gap"),IF(AND(E264="Addressable",G264&lt;&gt;""),"Documented alternative","Gap")))))</f>
        <v/>
      </c>
    </row>
    <row r="265">
      <c r="A265" s="9" t="n"/>
      <c r="B265" s="9" t="n"/>
      <c r="C265" s="9" t="n"/>
      <c r="D265" s="9" t="n"/>
      <c r="E265" s="9" t="n"/>
      <c r="F265" s="9" t="n"/>
      <c r="G265" s="9" t="n"/>
      <c r="H265" s="9" t="n"/>
      <c r="I265" s="9" t="n"/>
      <c r="J265" s="42" t="n"/>
      <c r="K265" s="43" t="str">
        <f>IF(F265="","",IF(F265="Implemented","Met",IF(F265="Partially implemented","Partial",IF(F265="Not applicable",IF(G265&lt;&gt;"","Not applicable","Gap"),IF(AND(E265="Addressable",G265&lt;&gt;""),"Documented alternative","Gap")))))</f>
        <v/>
      </c>
    </row>
    <row r="266">
      <c r="A266" s="44" t="n"/>
      <c r="B266" s="44" t="n"/>
      <c r="C266" s="44" t="n"/>
      <c r="D266" s="44" t="n"/>
      <c r="E266" s="44" t="n"/>
      <c r="F266" s="44" t="n"/>
      <c r="G266" s="44" t="n"/>
      <c r="H266" s="44" t="n"/>
      <c r="I266" s="44" t="n"/>
      <c r="J266" s="46" t="n"/>
      <c r="K266" s="43" t="str">
        <f>IF(F266="","",IF(F266="Implemented","Met",IF(F266="Partially implemented","Partial",IF(F266="Not applicable",IF(G266&lt;&gt;"","Not applicable","Gap"),IF(AND(E266="Addressable",G266&lt;&gt;""),"Documented alternative","Gap")))))</f>
        <v/>
      </c>
    </row>
    <row r="267">
      <c r="A267" s="9" t="n"/>
      <c r="B267" s="9" t="n"/>
      <c r="C267" s="9" t="n"/>
      <c r="D267" s="9" t="n"/>
      <c r="E267" s="9" t="n"/>
      <c r="F267" s="9" t="n"/>
      <c r="G267" s="9" t="n"/>
      <c r="H267" s="9" t="n"/>
      <c r="I267" s="9" t="n"/>
      <c r="J267" s="42" t="n"/>
      <c r="K267" s="43" t="str">
        <f>IF(F267="","",IF(F267="Implemented","Met",IF(F267="Partially implemented","Partial",IF(F267="Not applicable",IF(G267&lt;&gt;"","Not applicable","Gap"),IF(AND(E267="Addressable",G267&lt;&gt;""),"Documented alternative","Gap")))))</f>
        <v/>
      </c>
    </row>
    <row r="268">
      <c r="A268" s="44" t="n"/>
      <c r="B268" s="44" t="n"/>
      <c r="C268" s="44" t="n"/>
      <c r="D268" s="44" t="n"/>
      <c r="E268" s="44" t="n"/>
      <c r="F268" s="44" t="n"/>
      <c r="G268" s="44" t="n"/>
      <c r="H268" s="44" t="n"/>
      <c r="I268" s="44" t="n"/>
      <c r="J268" s="46" t="n"/>
      <c r="K268" s="43" t="str">
        <f>IF(F268="","",IF(F268="Implemented","Met",IF(F268="Partially implemented","Partial",IF(F268="Not applicable",IF(G268&lt;&gt;"","Not applicable","Gap"),IF(AND(E268="Addressable",G268&lt;&gt;""),"Documented alternative","Gap")))))</f>
        <v/>
      </c>
    </row>
    <row r="269">
      <c r="A269" s="9" t="n"/>
      <c r="B269" s="9" t="n"/>
      <c r="C269" s="9" t="n"/>
      <c r="D269" s="9" t="n"/>
      <c r="E269" s="9" t="n"/>
      <c r="F269" s="9" t="n"/>
      <c r="G269" s="9" t="n"/>
      <c r="H269" s="9" t="n"/>
      <c r="I269" s="9" t="n"/>
      <c r="J269" s="42" t="n"/>
      <c r="K269" s="43" t="str">
        <f>IF(F269="","",IF(F269="Implemented","Met",IF(F269="Partially implemented","Partial",IF(F269="Not applicable",IF(G269&lt;&gt;"","Not applicable","Gap"),IF(AND(E269="Addressable",G269&lt;&gt;""),"Documented alternative","Gap")))))</f>
        <v/>
      </c>
    </row>
    <row r="270">
      <c r="A270" s="44" t="n"/>
      <c r="B270" s="44" t="n"/>
      <c r="C270" s="44" t="n"/>
      <c r="D270" s="44" t="n"/>
      <c r="E270" s="44" t="n"/>
      <c r="F270" s="44" t="n"/>
      <c r="G270" s="44" t="n"/>
      <c r="H270" s="44" t="n"/>
      <c r="I270" s="44" t="n"/>
      <c r="J270" s="46" t="n"/>
      <c r="K270" s="43" t="str">
        <f>IF(F270="","",IF(F270="Implemented","Met",IF(F270="Partially implemented","Partial",IF(F270="Not applicable",IF(G270&lt;&gt;"","Not applicable","Gap"),IF(AND(E270="Addressable",G270&lt;&gt;""),"Documented alternative","Gap")))))</f>
        <v/>
      </c>
    </row>
    <row r="271">
      <c r="A271" s="9" t="n"/>
      <c r="B271" s="9" t="n"/>
      <c r="C271" s="9" t="n"/>
      <c r="D271" s="9" t="n"/>
      <c r="E271" s="9" t="n"/>
      <c r="F271" s="9" t="n"/>
      <c r="G271" s="9" t="n"/>
      <c r="H271" s="9" t="n"/>
      <c r="I271" s="9" t="n"/>
      <c r="J271" s="42" t="n"/>
      <c r="K271" s="43" t="str">
        <f>IF(F271="","",IF(F271="Implemented","Met",IF(F271="Partially implemented","Partial",IF(F271="Not applicable",IF(G271&lt;&gt;"","Not applicable","Gap"),IF(AND(E271="Addressable",G271&lt;&gt;""),"Documented alternative","Gap")))))</f>
        <v/>
      </c>
    </row>
    <row r="272">
      <c r="A272" s="44" t="n"/>
      <c r="B272" s="44" t="n"/>
      <c r="C272" s="44" t="n"/>
      <c r="D272" s="44" t="n"/>
      <c r="E272" s="44" t="n"/>
      <c r="F272" s="44" t="n"/>
      <c r="G272" s="44" t="n"/>
      <c r="H272" s="44" t="n"/>
      <c r="I272" s="44" t="n"/>
      <c r="J272" s="46" t="n"/>
      <c r="K272" s="43" t="str">
        <f>IF(F272="","",IF(F272="Implemented","Met",IF(F272="Partially implemented","Partial",IF(F272="Not applicable",IF(G272&lt;&gt;"","Not applicable","Gap"),IF(AND(E272="Addressable",G272&lt;&gt;""),"Documented alternative","Gap")))))</f>
        <v/>
      </c>
    </row>
    <row r="273">
      <c r="A273" s="9" t="n"/>
      <c r="B273" s="9" t="n"/>
      <c r="C273" s="9" t="n"/>
      <c r="D273" s="9" t="n"/>
      <c r="E273" s="9" t="n"/>
      <c r="F273" s="9" t="n"/>
      <c r="G273" s="9" t="n"/>
      <c r="H273" s="9" t="n"/>
      <c r="I273" s="9" t="n"/>
      <c r="J273" s="42" t="n"/>
      <c r="K273" s="43" t="str">
        <f>IF(F273="","",IF(F273="Implemented","Met",IF(F273="Partially implemented","Partial",IF(F273="Not applicable",IF(G273&lt;&gt;"","Not applicable","Gap"),IF(AND(E273="Addressable",G273&lt;&gt;""),"Documented alternative","Gap")))))</f>
        <v/>
      </c>
    </row>
    <row r="274">
      <c r="A274" s="44" t="n"/>
      <c r="B274" s="44" t="n"/>
      <c r="C274" s="44" t="n"/>
      <c r="D274" s="44" t="n"/>
      <c r="E274" s="44" t="n"/>
      <c r="F274" s="44" t="n"/>
      <c r="G274" s="44" t="n"/>
      <c r="H274" s="44" t="n"/>
      <c r="I274" s="44" t="n"/>
      <c r="J274" s="46" t="n"/>
      <c r="K274" s="43" t="str">
        <f>IF(F274="","",IF(F274="Implemented","Met",IF(F274="Partially implemented","Partial",IF(F274="Not applicable",IF(G274&lt;&gt;"","Not applicable","Gap"),IF(AND(E274="Addressable",G274&lt;&gt;""),"Documented alternative","Gap")))))</f>
        <v/>
      </c>
    </row>
    <row r="275">
      <c r="A275" s="9" t="n"/>
      <c r="B275" s="9" t="n"/>
      <c r="C275" s="9" t="n"/>
      <c r="D275" s="9" t="n"/>
      <c r="E275" s="9" t="n"/>
      <c r="F275" s="9" t="n"/>
      <c r="G275" s="9" t="n"/>
      <c r="H275" s="9" t="n"/>
      <c r="I275" s="9" t="n"/>
      <c r="J275" s="42" t="n"/>
      <c r="K275" s="43" t="str">
        <f>IF(F275="","",IF(F275="Implemented","Met",IF(F275="Partially implemented","Partial",IF(F275="Not applicable",IF(G275&lt;&gt;"","Not applicable","Gap"),IF(AND(E275="Addressable",G275&lt;&gt;""),"Documented alternative","Gap")))))</f>
        <v/>
      </c>
    </row>
    <row r="276">
      <c r="A276" s="44" t="n"/>
      <c r="B276" s="44" t="n"/>
      <c r="C276" s="44" t="n"/>
      <c r="D276" s="44" t="n"/>
      <c r="E276" s="44" t="n"/>
      <c r="F276" s="44" t="n"/>
      <c r="G276" s="44" t="n"/>
      <c r="H276" s="44" t="n"/>
      <c r="I276" s="44" t="n"/>
      <c r="J276" s="46" t="n"/>
      <c r="K276" s="43" t="str">
        <f>IF(F276="","",IF(F276="Implemented","Met",IF(F276="Partially implemented","Partial",IF(F276="Not applicable",IF(G276&lt;&gt;"","Not applicable","Gap"),IF(AND(E276="Addressable",G276&lt;&gt;""),"Documented alternative","Gap")))))</f>
        <v/>
      </c>
    </row>
    <row r="277">
      <c r="A277" s="9" t="n"/>
      <c r="B277" s="9" t="n"/>
      <c r="C277" s="9" t="n"/>
      <c r="D277" s="9" t="n"/>
      <c r="E277" s="9" t="n"/>
      <c r="F277" s="9" t="n"/>
      <c r="G277" s="9" t="n"/>
      <c r="H277" s="9" t="n"/>
      <c r="I277" s="9" t="n"/>
      <c r="J277" s="42" t="n"/>
      <c r="K277" s="43" t="str">
        <f>IF(F277="","",IF(F277="Implemented","Met",IF(F277="Partially implemented","Partial",IF(F277="Not applicable",IF(G277&lt;&gt;"","Not applicable","Gap"),IF(AND(E277="Addressable",G277&lt;&gt;""),"Documented alternative","Gap")))))</f>
        <v/>
      </c>
    </row>
    <row r="278">
      <c r="A278" s="44" t="n"/>
      <c r="B278" s="44" t="n"/>
      <c r="C278" s="44" t="n"/>
      <c r="D278" s="44" t="n"/>
      <c r="E278" s="44" t="n"/>
      <c r="F278" s="44" t="n"/>
      <c r="G278" s="44" t="n"/>
      <c r="H278" s="44" t="n"/>
      <c r="I278" s="44" t="n"/>
      <c r="J278" s="46" t="n"/>
      <c r="K278" s="43" t="str">
        <f>IF(F278="","",IF(F278="Implemented","Met",IF(F278="Partially implemented","Partial",IF(F278="Not applicable",IF(G278&lt;&gt;"","Not applicable","Gap"),IF(AND(E278="Addressable",G278&lt;&gt;""),"Documented alternative","Gap")))))</f>
        <v/>
      </c>
    </row>
    <row r="279">
      <c r="A279" s="9" t="n"/>
      <c r="B279" s="9" t="n"/>
      <c r="C279" s="9" t="n"/>
      <c r="D279" s="9" t="n"/>
      <c r="E279" s="9" t="n"/>
      <c r="F279" s="9" t="n"/>
      <c r="G279" s="9" t="n"/>
      <c r="H279" s="9" t="n"/>
      <c r="I279" s="9" t="n"/>
      <c r="J279" s="42" t="n"/>
      <c r="K279" s="43" t="str">
        <f>IF(F279="","",IF(F279="Implemented","Met",IF(F279="Partially implemented","Partial",IF(F279="Not applicable",IF(G279&lt;&gt;"","Not applicable","Gap"),IF(AND(E279="Addressable",G279&lt;&gt;""),"Documented alternative","Gap")))))</f>
        <v/>
      </c>
    </row>
    <row r="280">
      <c r="A280" s="44" t="n"/>
      <c r="B280" s="44" t="n"/>
      <c r="C280" s="44" t="n"/>
      <c r="D280" s="44" t="n"/>
      <c r="E280" s="44" t="n"/>
      <c r="F280" s="44" t="n"/>
      <c r="G280" s="44" t="n"/>
      <c r="H280" s="44" t="n"/>
      <c r="I280" s="44" t="n"/>
      <c r="J280" s="46" t="n"/>
      <c r="K280" s="43" t="str">
        <f>IF(F280="","",IF(F280="Implemented","Met",IF(F280="Partially implemented","Partial",IF(F280="Not applicable",IF(G280&lt;&gt;"","Not applicable","Gap"),IF(AND(E280="Addressable",G280&lt;&gt;""),"Documented alternative","Gap")))))</f>
        <v/>
      </c>
    </row>
    <row r="281">
      <c r="A281" s="9" t="n"/>
      <c r="B281" s="9" t="n"/>
      <c r="C281" s="9" t="n"/>
      <c r="D281" s="9" t="n"/>
      <c r="E281" s="9" t="n"/>
      <c r="F281" s="9" t="n"/>
      <c r="G281" s="9" t="n"/>
      <c r="H281" s="9" t="n"/>
      <c r="I281" s="9" t="n"/>
      <c r="J281" s="42" t="n"/>
      <c r="K281" s="43" t="str">
        <f>IF(F281="","",IF(F281="Implemented","Met",IF(F281="Partially implemented","Partial",IF(F281="Not applicable",IF(G281&lt;&gt;"","Not applicable","Gap"),IF(AND(E281="Addressable",G281&lt;&gt;""),"Documented alternative","Gap")))))</f>
        <v/>
      </c>
    </row>
    <row r="282">
      <c r="A282" s="44" t="n"/>
      <c r="B282" s="44" t="n"/>
      <c r="C282" s="44" t="n"/>
      <c r="D282" s="44" t="n"/>
      <c r="E282" s="44" t="n"/>
      <c r="F282" s="44" t="n"/>
      <c r="G282" s="44" t="n"/>
      <c r="H282" s="44" t="n"/>
      <c r="I282" s="44" t="n"/>
      <c r="J282" s="46" t="n"/>
      <c r="K282" s="43" t="str">
        <f>IF(F282="","",IF(F282="Implemented","Met",IF(F282="Partially implemented","Partial",IF(F282="Not applicable",IF(G282&lt;&gt;"","Not applicable","Gap"),IF(AND(E282="Addressable",G282&lt;&gt;""),"Documented alternative","Gap")))))</f>
        <v/>
      </c>
    </row>
    <row r="283">
      <c r="A283" s="9" t="n"/>
      <c r="B283" s="9" t="n"/>
      <c r="C283" s="9" t="n"/>
      <c r="D283" s="9" t="n"/>
      <c r="E283" s="9" t="n"/>
      <c r="F283" s="9" t="n"/>
      <c r="G283" s="9" t="n"/>
      <c r="H283" s="9" t="n"/>
      <c r="I283" s="9" t="n"/>
      <c r="J283" s="42" t="n"/>
      <c r="K283" s="43" t="str">
        <f>IF(F283="","",IF(F283="Implemented","Met",IF(F283="Partially implemented","Partial",IF(F283="Not applicable",IF(G283&lt;&gt;"","Not applicable","Gap"),IF(AND(E283="Addressable",G283&lt;&gt;""),"Documented alternative","Gap")))))</f>
        <v/>
      </c>
    </row>
    <row r="284">
      <c r="A284" s="44" t="n"/>
      <c r="B284" s="44" t="n"/>
      <c r="C284" s="44" t="n"/>
      <c r="D284" s="44" t="n"/>
      <c r="E284" s="44" t="n"/>
      <c r="F284" s="44" t="n"/>
      <c r="G284" s="44" t="n"/>
      <c r="H284" s="44" t="n"/>
      <c r="I284" s="44" t="n"/>
      <c r="J284" s="46" t="n"/>
      <c r="K284" s="43" t="str">
        <f>IF(F284="","",IF(F284="Implemented","Met",IF(F284="Partially implemented","Partial",IF(F284="Not applicable",IF(G284&lt;&gt;"","Not applicable","Gap"),IF(AND(E284="Addressable",G284&lt;&gt;""),"Documented alternative","Gap")))))</f>
        <v/>
      </c>
    </row>
    <row r="285">
      <c r="A285" s="9" t="n"/>
      <c r="B285" s="9" t="n"/>
      <c r="C285" s="9" t="n"/>
      <c r="D285" s="9" t="n"/>
      <c r="E285" s="9" t="n"/>
      <c r="F285" s="9" t="n"/>
      <c r="G285" s="9" t="n"/>
      <c r="H285" s="9" t="n"/>
      <c r="I285" s="9" t="n"/>
      <c r="J285" s="42" t="n"/>
      <c r="K285" s="43" t="str">
        <f>IF(F285="","",IF(F285="Implemented","Met",IF(F285="Partially implemented","Partial",IF(F285="Not applicable",IF(G285&lt;&gt;"","Not applicable","Gap"),IF(AND(E285="Addressable",G285&lt;&gt;""),"Documented alternative","Gap")))))</f>
        <v/>
      </c>
    </row>
    <row r="286">
      <c r="A286" s="44" t="n"/>
      <c r="B286" s="44" t="n"/>
      <c r="C286" s="44" t="n"/>
      <c r="D286" s="44" t="n"/>
      <c r="E286" s="44" t="n"/>
      <c r="F286" s="44" t="n"/>
      <c r="G286" s="44" t="n"/>
      <c r="H286" s="44" t="n"/>
      <c r="I286" s="44" t="n"/>
      <c r="J286" s="46" t="n"/>
      <c r="K286" s="43" t="str">
        <f>IF(F286="","",IF(F286="Implemented","Met",IF(F286="Partially implemented","Partial",IF(F286="Not applicable",IF(G286&lt;&gt;"","Not applicable","Gap"),IF(AND(E286="Addressable",G286&lt;&gt;""),"Documented alternative","Gap")))))</f>
        <v/>
      </c>
    </row>
    <row r="287">
      <c r="A287" s="9" t="n"/>
      <c r="B287" s="9" t="n"/>
      <c r="C287" s="9" t="n"/>
      <c r="D287" s="9" t="n"/>
      <c r="E287" s="9" t="n"/>
      <c r="F287" s="9" t="n"/>
      <c r="G287" s="9" t="n"/>
      <c r="H287" s="9" t="n"/>
      <c r="I287" s="9" t="n"/>
      <c r="J287" s="42" t="n"/>
      <c r="K287" s="43" t="str">
        <f>IF(F287="","",IF(F287="Implemented","Met",IF(F287="Partially implemented","Partial",IF(F287="Not applicable",IF(G287&lt;&gt;"","Not applicable","Gap"),IF(AND(E287="Addressable",G287&lt;&gt;""),"Documented alternative","Gap")))))</f>
        <v/>
      </c>
    </row>
    <row r="288">
      <c r="A288" s="44" t="n"/>
      <c r="B288" s="44" t="n"/>
      <c r="C288" s="44" t="n"/>
      <c r="D288" s="44" t="n"/>
      <c r="E288" s="44" t="n"/>
      <c r="F288" s="44" t="n"/>
      <c r="G288" s="44" t="n"/>
      <c r="H288" s="44" t="n"/>
      <c r="I288" s="44" t="n"/>
      <c r="J288" s="46" t="n"/>
      <c r="K288" s="43" t="str">
        <f>IF(F288="","",IF(F288="Implemented","Met",IF(F288="Partially implemented","Partial",IF(F288="Not applicable",IF(G288&lt;&gt;"","Not applicable","Gap"),IF(AND(E288="Addressable",G288&lt;&gt;""),"Documented alternative","Gap")))))</f>
        <v/>
      </c>
    </row>
    <row r="289">
      <c r="A289" s="9" t="n"/>
      <c r="B289" s="9" t="n"/>
      <c r="C289" s="9" t="n"/>
      <c r="D289" s="9" t="n"/>
      <c r="E289" s="9" t="n"/>
      <c r="F289" s="9" t="n"/>
      <c r="G289" s="9" t="n"/>
      <c r="H289" s="9" t="n"/>
      <c r="I289" s="9" t="n"/>
      <c r="J289" s="42" t="n"/>
      <c r="K289" s="43" t="str">
        <f>IF(F289="","",IF(F289="Implemented","Met",IF(F289="Partially implemented","Partial",IF(F289="Not applicable",IF(G289&lt;&gt;"","Not applicable","Gap"),IF(AND(E289="Addressable",G289&lt;&gt;""),"Documented alternative","Gap")))))</f>
        <v/>
      </c>
    </row>
    <row r="290">
      <c r="A290" s="44" t="n"/>
      <c r="B290" s="44" t="n"/>
      <c r="C290" s="44" t="n"/>
      <c r="D290" s="44" t="n"/>
      <c r="E290" s="44" t="n"/>
      <c r="F290" s="44" t="n"/>
      <c r="G290" s="44" t="n"/>
      <c r="H290" s="44" t="n"/>
      <c r="I290" s="44" t="n"/>
      <c r="J290" s="46" t="n"/>
      <c r="K290" s="43" t="str">
        <f>IF(F290="","",IF(F290="Implemented","Met",IF(F290="Partially implemented","Partial",IF(F290="Not applicable",IF(G290&lt;&gt;"","Not applicable","Gap"),IF(AND(E290="Addressable",G290&lt;&gt;""),"Documented alternative","Gap")))))</f>
        <v/>
      </c>
    </row>
    <row r="291">
      <c r="A291" s="9" t="n"/>
      <c r="B291" s="9" t="n"/>
      <c r="C291" s="9" t="n"/>
      <c r="D291" s="9" t="n"/>
      <c r="E291" s="9" t="n"/>
      <c r="F291" s="9" t="n"/>
      <c r="G291" s="9" t="n"/>
      <c r="H291" s="9" t="n"/>
      <c r="I291" s="9" t="n"/>
      <c r="J291" s="42" t="n"/>
      <c r="K291" s="43" t="str">
        <f>IF(F291="","",IF(F291="Implemented","Met",IF(F291="Partially implemented","Partial",IF(F291="Not applicable",IF(G291&lt;&gt;"","Not applicable","Gap"),IF(AND(E291="Addressable",G291&lt;&gt;""),"Documented alternative","Gap")))))</f>
        <v/>
      </c>
    </row>
    <row r="292">
      <c r="A292" s="44" t="n"/>
      <c r="B292" s="44" t="n"/>
      <c r="C292" s="44" t="n"/>
      <c r="D292" s="44" t="n"/>
      <c r="E292" s="44" t="n"/>
      <c r="F292" s="44" t="n"/>
      <c r="G292" s="44" t="n"/>
      <c r="H292" s="44" t="n"/>
      <c r="I292" s="44" t="n"/>
      <c r="J292" s="46" t="n"/>
      <c r="K292" s="43" t="str">
        <f>IF(F292="","",IF(F292="Implemented","Met",IF(F292="Partially implemented","Partial",IF(F292="Not applicable",IF(G292&lt;&gt;"","Not applicable","Gap"),IF(AND(E292="Addressable",G292&lt;&gt;""),"Documented alternative","Gap")))))</f>
        <v/>
      </c>
    </row>
    <row r="293">
      <c r="A293" s="9" t="n"/>
      <c r="B293" s="9" t="n"/>
      <c r="C293" s="9" t="n"/>
      <c r="D293" s="9" t="n"/>
      <c r="E293" s="9" t="n"/>
      <c r="F293" s="9" t="n"/>
      <c r="G293" s="9" t="n"/>
      <c r="H293" s="9" t="n"/>
      <c r="I293" s="9" t="n"/>
      <c r="J293" s="42" t="n"/>
      <c r="K293" s="43" t="str">
        <f>IF(F293="","",IF(F293="Implemented","Met",IF(F293="Partially implemented","Partial",IF(F293="Not applicable",IF(G293&lt;&gt;"","Not applicable","Gap"),IF(AND(E293="Addressable",G293&lt;&gt;""),"Documented alternative","Gap")))))</f>
        <v/>
      </c>
    </row>
    <row r="294">
      <c r="A294" s="44" t="n"/>
      <c r="B294" s="44" t="n"/>
      <c r="C294" s="44" t="n"/>
      <c r="D294" s="44" t="n"/>
      <c r="E294" s="44" t="n"/>
      <c r="F294" s="44" t="n"/>
      <c r="G294" s="44" t="n"/>
      <c r="H294" s="44" t="n"/>
      <c r="I294" s="44" t="n"/>
      <c r="J294" s="46" t="n"/>
      <c r="K294" s="43" t="str">
        <f>IF(F294="","",IF(F294="Implemented","Met",IF(F294="Partially implemented","Partial",IF(F294="Not applicable",IF(G294&lt;&gt;"","Not applicable","Gap"),IF(AND(E294="Addressable",G294&lt;&gt;""),"Documented alternative","Gap")))))</f>
        <v/>
      </c>
    </row>
    <row r="295">
      <c r="A295" s="9" t="n"/>
      <c r="B295" s="9" t="n"/>
      <c r="C295" s="9" t="n"/>
      <c r="D295" s="9" t="n"/>
      <c r="E295" s="9" t="n"/>
      <c r="F295" s="9" t="n"/>
      <c r="G295" s="9" t="n"/>
      <c r="H295" s="9" t="n"/>
      <c r="I295" s="9" t="n"/>
      <c r="J295" s="42" t="n"/>
      <c r="K295" s="43" t="str">
        <f>IF(F295="","",IF(F295="Implemented","Met",IF(F295="Partially implemented","Partial",IF(F295="Not applicable",IF(G295&lt;&gt;"","Not applicable","Gap"),IF(AND(E295="Addressable",G295&lt;&gt;""),"Documented alternative","Gap")))))</f>
        <v/>
      </c>
    </row>
    <row r="296">
      <c r="A296" s="44" t="n"/>
      <c r="B296" s="44" t="n"/>
      <c r="C296" s="44" t="n"/>
      <c r="D296" s="44" t="n"/>
      <c r="E296" s="44" t="n"/>
      <c r="F296" s="44" t="n"/>
      <c r="G296" s="44" t="n"/>
      <c r="H296" s="44" t="n"/>
      <c r="I296" s="44" t="n"/>
      <c r="J296" s="46" t="n"/>
      <c r="K296" s="43" t="str">
        <f>IF(F296="","",IF(F296="Implemented","Met",IF(F296="Partially implemented","Partial",IF(F296="Not applicable",IF(G296&lt;&gt;"","Not applicable","Gap"),IF(AND(E296="Addressable",G296&lt;&gt;""),"Documented alternative","Gap")))))</f>
        <v/>
      </c>
    </row>
    <row r="297">
      <c r="A297" s="9" t="n"/>
      <c r="B297" s="9" t="n"/>
      <c r="C297" s="9" t="n"/>
      <c r="D297" s="9" t="n"/>
      <c r="E297" s="9" t="n"/>
      <c r="F297" s="9" t="n"/>
      <c r="G297" s="9" t="n"/>
      <c r="H297" s="9" t="n"/>
      <c r="I297" s="9" t="n"/>
      <c r="J297" s="42" t="n"/>
      <c r="K297" s="43" t="str">
        <f>IF(F297="","",IF(F297="Implemented","Met",IF(F297="Partially implemented","Partial",IF(F297="Not applicable",IF(G297&lt;&gt;"","Not applicable","Gap"),IF(AND(E297="Addressable",G297&lt;&gt;""),"Documented alternative","Gap")))))</f>
        <v/>
      </c>
    </row>
    <row r="298">
      <c r="A298" s="44" t="n"/>
      <c r="B298" s="44" t="n"/>
      <c r="C298" s="44" t="n"/>
      <c r="D298" s="44" t="n"/>
      <c r="E298" s="44" t="n"/>
      <c r="F298" s="44" t="n"/>
      <c r="G298" s="44" t="n"/>
      <c r="H298" s="44" t="n"/>
      <c r="I298" s="44" t="n"/>
      <c r="J298" s="46" t="n"/>
      <c r="K298" s="43" t="str">
        <f>IF(F298="","",IF(F298="Implemented","Met",IF(F298="Partially implemented","Partial",IF(F298="Not applicable",IF(G298&lt;&gt;"","Not applicable","Gap"),IF(AND(E298="Addressable",G298&lt;&gt;""),"Documented alternative","Gap")))))</f>
        <v/>
      </c>
    </row>
    <row r="299">
      <c r="A299" s="9" t="n"/>
      <c r="B299" s="9" t="n"/>
      <c r="C299" s="9" t="n"/>
      <c r="D299" s="9" t="n"/>
      <c r="E299" s="9" t="n"/>
      <c r="F299" s="9" t="n"/>
      <c r="G299" s="9" t="n"/>
      <c r="H299" s="9" t="n"/>
      <c r="I299" s="9" t="n"/>
      <c r="J299" s="42" t="n"/>
      <c r="K299" s="43" t="str">
        <f>IF(F299="","",IF(F299="Implemented","Met",IF(F299="Partially implemented","Partial",IF(F299="Not applicable",IF(G299&lt;&gt;"","Not applicable","Gap"),IF(AND(E299="Addressable",G299&lt;&gt;""),"Documented alternative","Gap")))))</f>
        <v/>
      </c>
    </row>
    <row r="300">
      <c r="A300" s="44" t="n"/>
      <c r="B300" s="44" t="n"/>
      <c r="C300" s="44" t="n"/>
      <c r="D300" s="44" t="n"/>
      <c r="E300" s="44" t="n"/>
      <c r="F300" s="44" t="n"/>
      <c r="G300" s="44" t="n"/>
      <c r="H300" s="44" t="n"/>
      <c r="I300" s="44" t="n"/>
      <c r="J300" s="46" t="n"/>
      <c r="K300" s="43" t="str">
        <f>IF(F300="","",IF(F300="Implemented","Met",IF(F300="Partially implemented","Partial",IF(F300="Not applicable",IF(G300&lt;&gt;"","Not applicable","Gap"),IF(AND(E300="Addressable",G300&lt;&gt;""),"Documented alternative","Gap")))))</f>
        <v/>
      </c>
    </row>
    <row r="301">
      <c r="A301" s="9" t="n"/>
      <c r="B301" s="9" t="n"/>
      <c r="C301" s="9" t="n"/>
      <c r="D301" s="9" t="n"/>
      <c r="E301" s="9" t="n"/>
      <c r="F301" s="9" t="n"/>
      <c r="G301" s="9" t="n"/>
      <c r="H301" s="9" t="n"/>
      <c r="I301" s="9" t="n"/>
      <c r="J301" s="42" t="n"/>
      <c r="K301" s="43" t="str">
        <f>IF(F301="","",IF(F301="Implemented","Met",IF(F301="Partially implemented","Partial",IF(F301="Not applicable",IF(G301&lt;&gt;"","Not applicable","Gap"),IF(AND(E301="Addressable",G301&lt;&gt;""),"Documented alternative","Gap")))))</f>
        <v/>
      </c>
    </row>
    <row r="302">
      <c r="A302" s="44" t="n"/>
      <c r="B302" s="44" t="n"/>
      <c r="C302" s="44" t="n"/>
      <c r="D302" s="44" t="n"/>
      <c r="E302" s="44" t="n"/>
      <c r="F302" s="44" t="n"/>
      <c r="G302" s="44" t="n"/>
      <c r="H302" s="44" t="n"/>
      <c r="I302" s="44" t="n"/>
      <c r="J302" s="46" t="n"/>
      <c r="K302" s="43" t="str">
        <f>IF(F302="","",IF(F302="Implemented","Met",IF(F302="Partially implemented","Partial",IF(F302="Not applicable",IF(G302&lt;&gt;"","Not applicable","Gap"),IF(AND(E302="Addressable",G302&lt;&gt;""),"Documented alternative","Gap")))))</f>
        <v/>
      </c>
    </row>
  </sheetData>
  <autoFilter ref="A2:K302"/>
  <mergeCells count="1">
    <mergeCell ref="A1:K1"/>
  </mergeCells>
  <conditionalFormatting sqref="K3:K302">
    <cfRule type="cellIs" priority="1" operator="equal" dxfId="2">
      <formula>"Met"</formula>
    </cfRule>
    <cfRule type="cellIs" priority="2" operator="equal" dxfId="1">
      <formula>"Partial"</formula>
    </cfRule>
    <cfRule type="cellIs" priority="3" operator="equal" dxfId="3">
      <formula>"Documented alternative"</formula>
    </cfRule>
    <cfRule type="cellIs" priority="4" operator="equal" dxfId="4">
      <formula>"Not applicable"</formula>
    </cfRule>
    <cfRule type="cellIs" priority="5" operator="equal" dxfId="0">
      <formula>"Gap"</formula>
    </cfRule>
  </conditionalFormatting>
  <dataValidations count="2">
    <dataValidation sqref="F3:F302" showDropDown="0" showInputMessage="0" showErrorMessage="1" allowBlank="1" errorTitle="Invalid entry" error="Pick a value from the list." type="list">
      <formula1>"Implemented,Partially implemented,Not implemented,Not applicable"</formula1>
    </dataValidation>
    <dataValidation sqref="J3:J302" showDropDown="0" showInputMessage="0" showErrorMessage="1" allowBlank="1" errorTitle="Invalid date" error="Enter a date, for example 2026-11-30." type="date" operator="greaterThan">
      <formula1>1</formula1>
    </dataValidation>
  </dataValidations>
  <pageMargins left="0.75" right="0.75" top="1" bottom="1" header="0.5" footer="0.5"/>
</worksheet>
</file>

<file path=xl/worksheets/sheet7.xml><?xml version="1.0" encoding="utf-8"?>
<worksheet xmlns="http://schemas.openxmlformats.org/spreadsheetml/2006/main">
  <sheetPr>
    <tabColor rgb="002F5597"/>
    <outlinePr summaryBelow="1" summaryRight="1"/>
    <pageSetUpPr/>
  </sheetPr>
  <dimension ref="A1:U302"/>
  <sheetViews>
    <sheetView tabSelected="0" workbookViewId="0">
      <pane xSplit="2" ySplit="2" topLeftCell="C3"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2" customWidth="1" min="2" max="2"/>
    <col width="16" customWidth="1" min="3" max="3"/>
    <col width="24" customWidth="1" min="4" max="4"/>
    <col width="26" customWidth="1" min="5" max="5"/>
    <col width="16" customWidth="1" min="6" max="6"/>
    <col width="26" customWidth="1" min="7" max="7"/>
    <col width="10" customWidth="1" min="8" max="8"/>
    <col width="9" customWidth="1" min="9" max="9"/>
    <col width="9" customWidth="1" min="10" max="10"/>
    <col width="10" customWidth="1" min="11" max="11"/>
    <col width="11" customWidth="1" min="12" max="12"/>
    <col width="30" customWidth="1" min="13" max="13"/>
    <col width="14" customWidth="1" min="14" max="14"/>
    <col width="12" customWidth="1" min="15" max="15"/>
    <col width="12" customWidth="1" min="16" max="16"/>
    <col width="9" customWidth="1" min="17" max="17"/>
    <col width="10" customWidth="1" min="18" max="18"/>
    <col width="9" customWidth="1" min="19" max="19"/>
    <col width="9" customWidth="1" min="20" max="20"/>
    <col width="10" customWidth="1" min="21" max="21"/>
  </cols>
  <sheetData>
    <row r="1" ht="24" customHeight="1">
      <c r="A1" s="38" t="inlineStr">
        <is>
          <t>HIPAA RISK REGISTER</t>
        </is>
      </c>
    </row>
    <row r="2" ht="42" customHeight="1">
      <c r="A2" s="39" t="inlineStr">
        <is>
          <t>Risk ID</t>
        </is>
      </c>
      <c r="B2" s="39" t="inlineStr">
        <is>
          <t>ePHI asset</t>
        </is>
      </c>
      <c r="C2" s="39" t="inlineStr">
        <is>
          <t>Threat source</t>
        </is>
      </c>
      <c r="D2" s="39" t="inlineStr">
        <is>
          <t>Threat</t>
        </is>
      </c>
      <c r="E2" s="39" t="inlineStr">
        <is>
          <t>Vulnerability</t>
        </is>
      </c>
      <c r="F2" s="39" t="inlineStr">
        <is>
          <t>Related safeguard (45 CFR)</t>
        </is>
      </c>
      <c r="G2" s="39" t="inlineStr">
        <is>
          <t>Current controls</t>
        </is>
      </c>
      <c r="H2" s="39" t="inlineStr">
        <is>
          <t>Likelihood (1-5)</t>
        </is>
      </c>
      <c r="I2" s="39" t="inlineStr">
        <is>
          <t>Impact (1-5)</t>
        </is>
      </c>
      <c r="J2" s="40" t="inlineStr">
        <is>
          <t>Inherent score</t>
        </is>
      </c>
      <c r="K2" s="40" t="inlineStr">
        <is>
          <t>Inherent level</t>
        </is>
      </c>
      <c r="L2" s="39" t="inlineStr">
        <is>
          <t>Treatment</t>
        </is>
      </c>
      <c r="M2" s="39" t="inlineStr">
        <is>
          <t>Planned actions</t>
        </is>
      </c>
      <c r="N2" s="39" t="inlineStr">
        <is>
          <t>Owner</t>
        </is>
      </c>
      <c r="O2" s="39" t="inlineStr">
        <is>
          <t>Due date</t>
        </is>
      </c>
      <c r="P2" s="39" t="inlineStr">
        <is>
          <t>Status</t>
        </is>
      </c>
      <c r="Q2" s="40" t="inlineStr">
        <is>
          <t>Days overdue</t>
        </is>
      </c>
      <c r="R2" s="39" t="inlineStr">
        <is>
          <t>Residual likelihood</t>
        </is>
      </c>
      <c r="S2" s="39" t="inlineStr">
        <is>
          <t>Residual impact</t>
        </is>
      </c>
      <c r="T2" s="40" t="inlineStr">
        <is>
          <t>Residual score</t>
        </is>
      </c>
      <c r="U2" s="40" t="inlineStr">
        <is>
          <t>Residual level</t>
        </is>
      </c>
    </row>
    <row r="3">
      <c r="A3" s="9" t="inlineStr">
        <is>
          <t>R-001</t>
        </is>
      </c>
      <c r="B3" s="9" t="inlineStr">
        <is>
          <t>Patient app database</t>
        </is>
      </c>
      <c r="C3" s="9" t="inlineStr">
        <is>
          <t>Human: deliberate</t>
        </is>
      </c>
      <c r="D3" s="9" t="inlineStr">
        <is>
          <t>Credential stuffing on admin console</t>
        </is>
      </c>
      <c r="E3" s="9" t="inlineStr">
        <is>
          <t>No MFA for support admins</t>
        </is>
      </c>
      <c r="F3" s="9" t="inlineStr">
        <is>
          <t>164.312(d)</t>
        </is>
      </c>
      <c r="G3" s="9" t="inlineStr">
        <is>
          <t>SSO for engineers</t>
        </is>
      </c>
      <c r="H3" s="9" t="n">
        <v>4</v>
      </c>
      <c r="I3" s="9" t="n">
        <v>5</v>
      </c>
      <c r="J3" s="43">
        <f>IF(OR(H3="",I3=""),"",H3*I3)</f>
        <v>20</v>
      </c>
      <c r="K3" s="43" t="str">
        <f>IF(J3="","",IF(J3&gt;=THR_CRITICAL,"Critical",IF(J3&gt;=THR_HIGH,"High",IF(J3&gt;=THR_MEDIUM,"Medium","Low"))))</f>
        <v>Critical</v>
      </c>
      <c r="L3" s="9" t="inlineStr">
        <is>
          <t>Mitigate</t>
        </is>
      </c>
      <c r="M3" s="9" t="inlineStr">
        <is>
          <t>Enforce MFA for all admin roles</t>
        </is>
      </c>
      <c r="N3" s="9" t="inlineStr">
        <is>
          <t>Engineering Lead</t>
        </is>
      </c>
      <c r="O3" s="42" t="n">
        <v>46371</v>
      </c>
      <c r="P3" s="9" t="inlineStr">
        <is>
          <t>In progress</t>
        </is>
      </c>
      <c r="Q3" s="43">
        <f>IF(OR(O3="",P3="Done",P3="Accepted"),"",IF(TODAY()&gt;O3,TODAY()-O3,0))</f>
        <v>0</v>
      </c>
      <c r="R3" s="9" t="n">
        <v>2</v>
      </c>
      <c r="S3" s="9" t="n">
        <v>5</v>
      </c>
      <c r="T3" s="43">
        <f>IF(OR(R3="",S3=""),"",R3*S3)</f>
        <v>10</v>
      </c>
      <c r="U3" s="43" t="str">
        <f>IF(T3="","",IF(T3&gt;=THR_CRITICAL,"Critical",IF(T3&gt;=THR_HIGH,"High",IF(T3&gt;=THR_MEDIUM,"Medium","Low"))))</f>
        <v>High</v>
      </c>
    </row>
    <row r="4">
      <c r="A4" s="44" t="inlineStr">
        <is>
          <t>R-002</t>
        </is>
      </c>
      <c r="B4" s="44" t="inlineStr">
        <is>
          <t>Clinician laptops</t>
        </is>
      </c>
      <c r="C4" s="44" t="inlineStr">
        <is>
          <t>Human: accidental</t>
        </is>
      </c>
      <c r="D4" s="44" t="inlineStr">
        <is>
          <t>Lost or stolen laptop</t>
        </is>
      </c>
      <c r="E4" s="44" t="inlineStr">
        <is>
          <t>Disk encryption not enforced on 2 devices</t>
        </is>
      </c>
      <c r="F4" s="44" t="inlineStr">
        <is>
          <t>164.312(a)(2)(iv)</t>
        </is>
      </c>
      <c r="G4" s="44" t="inlineStr">
        <is>
          <t>MDM enrolled</t>
        </is>
      </c>
      <c r="H4" s="44" t="n">
        <v>3</v>
      </c>
      <c r="I4" s="44" t="n">
        <v>4</v>
      </c>
      <c r="J4" s="43">
        <f>IF(OR(H4="",I4=""),"",H4*I4)</f>
        <v>12</v>
      </c>
      <c r="K4" s="43" t="str">
        <f>IF(J4="","",IF(J4&gt;=THR_CRITICAL,"Critical",IF(J4&gt;=THR_HIGH,"High",IF(J4&gt;=THR_MEDIUM,"Medium","Low"))))</f>
        <v>High</v>
      </c>
      <c r="L4" s="44" t="inlineStr">
        <is>
          <t>Mitigate</t>
        </is>
      </c>
      <c r="M4" s="44" t="inlineStr">
        <is>
          <t>Enforce FileVault/BitLocker via MDM</t>
        </is>
      </c>
      <c r="N4" s="44" t="inlineStr">
        <is>
          <t>IT Lead</t>
        </is>
      </c>
      <c r="O4" s="46" t="n">
        <v>46356</v>
      </c>
      <c r="P4" s="44" t="inlineStr">
        <is>
          <t>Open</t>
        </is>
      </c>
      <c r="Q4" s="43">
        <f>IF(OR(O4="",P4="Done",P4="Accepted"),"",IF(TODAY()&gt;O4,TODAY()-O4,0))</f>
        <v>0</v>
      </c>
      <c r="R4" s="44" t="n">
        <v>3</v>
      </c>
      <c r="S4" s="44" t="n">
        <v>2</v>
      </c>
      <c r="T4" s="43">
        <f>IF(OR(R4="",S4=""),"",R4*S4)</f>
        <v>6</v>
      </c>
      <c r="U4" s="43" t="str">
        <f>IF(T4="","",IF(T4&gt;=THR_CRITICAL,"Critical",IF(T4&gt;=THR_HIGH,"High",IF(T4&gt;=THR_MEDIUM,"Medium","Low"))))</f>
        <v>Medium</v>
      </c>
    </row>
    <row r="5">
      <c r="A5" s="9" t="inlineStr">
        <is>
          <t>R-003</t>
        </is>
      </c>
      <c r="B5" s="9" t="inlineStr">
        <is>
          <t>Support inbox</t>
        </is>
      </c>
      <c r="C5" s="9" t="inlineStr">
        <is>
          <t>Human: accidental</t>
        </is>
      </c>
      <c r="D5" s="9" t="inlineStr">
        <is>
          <t>Misdirected email with ePHI</t>
        </is>
      </c>
      <c r="E5" s="9" t="inlineStr">
        <is>
          <t>No DLP on outbound mail</t>
        </is>
      </c>
      <c r="F5" s="9" t="inlineStr">
        <is>
          <t>164.312(e)(1)</t>
        </is>
      </c>
      <c r="G5" s="9" t="inlineStr">
        <is>
          <t>Training</t>
        </is>
      </c>
      <c r="H5" s="9" t="n">
        <v>3</v>
      </c>
      <c r="I5" s="9" t="n">
        <v>3</v>
      </c>
      <c r="J5" s="43">
        <f>IF(OR(H5="",I5=""),"",H5*I5)</f>
        <v>9</v>
      </c>
      <c r="K5" s="43" t="str">
        <f>IF(J5="","",IF(J5&gt;=THR_CRITICAL,"Critical",IF(J5&gt;=THR_HIGH,"High",IF(J5&gt;=THR_MEDIUM,"Medium","Low"))))</f>
        <v>Medium</v>
      </c>
      <c r="L5" s="9" t="inlineStr">
        <is>
          <t>Mitigate</t>
        </is>
      </c>
      <c r="M5" s="9" t="inlineStr">
        <is>
          <t>Enable DLP rules and external warning banner</t>
        </is>
      </c>
      <c r="N5" s="9" t="inlineStr">
        <is>
          <t>Support Lead</t>
        </is>
      </c>
      <c r="O5" s="42" t="n">
        <v>46418</v>
      </c>
      <c r="P5" s="9" t="inlineStr">
        <is>
          <t>Open</t>
        </is>
      </c>
      <c r="Q5" s="43">
        <f>IF(OR(O5="",P5="Done",P5="Accepted"),"",IF(TODAY()&gt;O5,TODAY()-O5,0))</f>
        <v>0</v>
      </c>
      <c r="R5" s="9" t="n">
        <v>2</v>
      </c>
      <c r="S5" s="9" t="n">
        <v>3</v>
      </c>
      <c r="T5" s="43">
        <f>IF(OR(R5="",S5=""),"",R5*S5)</f>
        <v>6</v>
      </c>
      <c r="U5" s="43" t="str">
        <f>IF(T5="","",IF(T5&gt;=THR_CRITICAL,"Critical",IF(T5&gt;=THR_HIGH,"High",IF(T5&gt;=THR_MEDIUM,"Medium","Low"))))</f>
        <v>Medium</v>
      </c>
    </row>
    <row r="6">
      <c r="A6" s="44" t="n"/>
      <c r="B6" s="44" t="n"/>
      <c r="C6" s="44" t="n"/>
      <c r="D6" s="44" t="n"/>
      <c r="E6" s="44" t="n"/>
      <c r="F6" s="44" t="n"/>
      <c r="G6" s="44" t="n"/>
      <c r="H6" s="44" t="n"/>
      <c r="I6" s="44" t="n"/>
      <c r="J6" s="43" t="str">
        <f>IF(OR(H6="",I6=""),"",H6*I6)</f>
        <v/>
      </c>
      <c r="K6" s="43" t="str">
        <f>IF(J6="","",IF(J6&gt;=THR_CRITICAL,"Critical",IF(J6&gt;=THR_HIGH,"High",IF(J6&gt;=THR_MEDIUM,"Medium","Low"))))</f>
        <v/>
      </c>
      <c r="L6" s="44" t="n"/>
      <c r="M6" s="44" t="n"/>
      <c r="N6" s="44" t="n"/>
      <c r="O6" s="46" t="n"/>
      <c r="P6" s="44" t="n"/>
      <c r="Q6" s="43" t="str">
        <f>IF(OR(O6="",P6="Done",P6="Accepted"),"",IF(TODAY()&gt;O6,TODAY()-O6,0))</f>
        <v/>
      </c>
      <c r="R6" s="44" t="n"/>
      <c r="S6" s="44" t="n"/>
      <c r="T6" s="43" t="str">
        <f>IF(OR(R6="",S6=""),"",R6*S6)</f>
        <v/>
      </c>
      <c r="U6" s="43" t="str">
        <f>IF(T6="","",IF(T6&gt;=THR_CRITICAL,"Critical",IF(T6&gt;=THR_HIGH,"High",IF(T6&gt;=THR_MEDIUM,"Medium","Low"))))</f>
        <v/>
      </c>
    </row>
    <row r="7">
      <c r="A7" s="9" t="n"/>
      <c r="B7" s="9" t="n"/>
      <c r="C7" s="9" t="n"/>
      <c r="D7" s="9" t="n"/>
      <c r="E7" s="9" t="n"/>
      <c r="F7" s="9" t="n"/>
      <c r="G7" s="9" t="n"/>
      <c r="H7" s="9" t="n"/>
      <c r="I7" s="9" t="n"/>
      <c r="J7" s="43" t="str">
        <f>IF(OR(H7="",I7=""),"",H7*I7)</f>
        <v/>
      </c>
      <c r="K7" s="43" t="str">
        <f>IF(J7="","",IF(J7&gt;=THR_CRITICAL,"Critical",IF(J7&gt;=THR_HIGH,"High",IF(J7&gt;=THR_MEDIUM,"Medium","Low"))))</f>
        <v/>
      </c>
      <c r="L7" s="9" t="n"/>
      <c r="M7" s="9" t="n"/>
      <c r="N7" s="9" t="n"/>
      <c r="O7" s="42" t="n"/>
      <c r="P7" s="9" t="n"/>
      <c r="Q7" s="43" t="str">
        <f>IF(OR(O7="",P7="Done",P7="Accepted"),"",IF(TODAY()&gt;O7,TODAY()-O7,0))</f>
        <v/>
      </c>
      <c r="R7" s="9" t="n"/>
      <c r="S7" s="9" t="n"/>
      <c r="T7" s="43" t="str">
        <f>IF(OR(R7="",S7=""),"",R7*S7)</f>
        <v/>
      </c>
      <c r="U7" s="43" t="str">
        <f>IF(T7="","",IF(T7&gt;=THR_CRITICAL,"Critical",IF(T7&gt;=THR_HIGH,"High",IF(T7&gt;=THR_MEDIUM,"Medium","Low"))))</f>
        <v/>
      </c>
    </row>
    <row r="8">
      <c r="A8" s="44" t="n"/>
      <c r="B8" s="44" t="n"/>
      <c r="C8" s="44" t="n"/>
      <c r="D8" s="44" t="n"/>
      <c r="E8" s="44" t="n"/>
      <c r="F8" s="44" t="n"/>
      <c r="G8" s="44" t="n"/>
      <c r="H8" s="44" t="n"/>
      <c r="I8" s="44" t="n"/>
      <c r="J8" s="43" t="str">
        <f>IF(OR(H8="",I8=""),"",H8*I8)</f>
        <v/>
      </c>
      <c r="K8" s="43" t="str">
        <f>IF(J8="","",IF(J8&gt;=THR_CRITICAL,"Critical",IF(J8&gt;=THR_HIGH,"High",IF(J8&gt;=THR_MEDIUM,"Medium","Low"))))</f>
        <v/>
      </c>
      <c r="L8" s="44" t="n"/>
      <c r="M8" s="44" t="n"/>
      <c r="N8" s="44" t="n"/>
      <c r="O8" s="46" t="n"/>
      <c r="P8" s="44" t="n"/>
      <c r="Q8" s="43" t="str">
        <f>IF(OR(O8="",P8="Done",P8="Accepted"),"",IF(TODAY()&gt;O8,TODAY()-O8,0))</f>
        <v/>
      </c>
      <c r="R8" s="44" t="n"/>
      <c r="S8" s="44" t="n"/>
      <c r="T8" s="43" t="str">
        <f>IF(OR(R8="",S8=""),"",R8*S8)</f>
        <v/>
      </c>
      <c r="U8" s="43" t="str">
        <f>IF(T8="","",IF(T8&gt;=THR_CRITICAL,"Critical",IF(T8&gt;=THR_HIGH,"High",IF(T8&gt;=THR_MEDIUM,"Medium","Low"))))</f>
        <v/>
      </c>
    </row>
    <row r="9">
      <c r="A9" s="9" t="n"/>
      <c r="B9" s="9" t="n"/>
      <c r="C9" s="9" t="n"/>
      <c r="D9" s="9" t="n"/>
      <c r="E9" s="9" t="n"/>
      <c r="F9" s="9" t="n"/>
      <c r="G9" s="9" t="n"/>
      <c r="H9" s="9" t="n"/>
      <c r="I9" s="9" t="n"/>
      <c r="J9" s="43" t="str">
        <f>IF(OR(H9="",I9=""),"",H9*I9)</f>
        <v/>
      </c>
      <c r="K9" s="43" t="str">
        <f>IF(J9="","",IF(J9&gt;=THR_CRITICAL,"Critical",IF(J9&gt;=THR_HIGH,"High",IF(J9&gt;=THR_MEDIUM,"Medium","Low"))))</f>
        <v/>
      </c>
      <c r="L9" s="9" t="n"/>
      <c r="M9" s="9" t="n"/>
      <c r="N9" s="9" t="n"/>
      <c r="O9" s="42" t="n"/>
      <c r="P9" s="9" t="n"/>
      <c r="Q9" s="43" t="str">
        <f>IF(OR(O9="",P9="Done",P9="Accepted"),"",IF(TODAY()&gt;O9,TODAY()-O9,0))</f>
        <v/>
      </c>
      <c r="R9" s="9" t="n"/>
      <c r="S9" s="9" t="n"/>
      <c r="T9" s="43" t="str">
        <f>IF(OR(R9="",S9=""),"",R9*S9)</f>
        <v/>
      </c>
      <c r="U9" s="43" t="str">
        <f>IF(T9="","",IF(T9&gt;=THR_CRITICAL,"Critical",IF(T9&gt;=THR_HIGH,"High",IF(T9&gt;=THR_MEDIUM,"Medium","Low"))))</f>
        <v/>
      </c>
    </row>
    <row r="10">
      <c r="A10" s="44" t="n"/>
      <c r="B10" s="44" t="n"/>
      <c r="C10" s="44" t="n"/>
      <c r="D10" s="44" t="n"/>
      <c r="E10" s="44" t="n"/>
      <c r="F10" s="44" t="n"/>
      <c r="G10" s="44" t="n"/>
      <c r="H10" s="44" t="n"/>
      <c r="I10" s="44" t="n"/>
      <c r="J10" s="43" t="str">
        <f>IF(OR(H10="",I10=""),"",H10*I10)</f>
        <v/>
      </c>
      <c r="K10" s="43" t="str">
        <f>IF(J10="","",IF(J10&gt;=THR_CRITICAL,"Critical",IF(J10&gt;=THR_HIGH,"High",IF(J10&gt;=THR_MEDIUM,"Medium","Low"))))</f>
        <v/>
      </c>
      <c r="L10" s="44" t="n"/>
      <c r="M10" s="44" t="n"/>
      <c r="N10" s="44" t="n"/>
      <c r="O10" s="46" t="n"/>
      <c r="P10" s="44" t="n"/>
      <c r="Q10" s="43" t="str">
        <f>IF(OR(O10="",P10="Done",P10="Accepted"),"",IF(TODAY()&gt;O10,TODAY()-O10,0))</f>
        <v/>
      </c>
      <c r="R10" s="44" t="n"/>
      <c r="S10" s="44" t="n"/>
      <c r="T10" s="43" t="str">
        <f>IF(OR(R10="",S10=""),"",R10*S10)</f>
        <v/>
      </c>
      <c r="U10" s="43" t="str">
        <f>IF(T10="","",IF(T10&gt;=THR_CRITICAL,"Critical",IF(T10&gt;=THR_HIGH,"High",IF(T10&gt;=THR_MEDIUM,"Medium","Low"))))</f>
        <v/>
      </c>
    </row>
    <row r="11">
      <c r="A11" s="9" t="n"/>
      <c r="B11" s="9" t="n"/>
      <c r="C11" s="9" t="n"/>
      <c r="D11" s="9" t="n"/>
      <c r="E11" s="9" t="n"/>
      <c r="F11" s="9" t="n"/>
      <c r="G11" s="9" t="n"/>
      <c r="H11" s="9" t="n"/>
      <c r="I11" s="9" t="n"/>
      <c r="J11" s="43" t="str">
        <f>IF(OR(H11="",I11=""),"",H11*I11)</f>
        <v/>
      </c>
      <c r="K11" s="43" t="str">
        <f>IF(J11="","",IF(J11&gt;=THR_CRITICAL,"Critical",IF(J11&gt;=THR_HIGH,"High",IF(J11&gt;=THR_MEDIUM,"Medium","Low"))))</f>
        <v/>
      </c>
      <c r="L11" s="9" t="n"/>
      <c r="M11" s="9" t="n"/>
      <c r="N11" s="9" t="n"/>
      <c r="O11" s="42" t="n"/>
      <c r="P11" s="9" t="n"/>
      <c r="Q11" s="43" t="str">
        <f>IF(OR(O11="",P11="Done",P11="Accepted"),"",IF(TODAY()&gt;O11,TODAY()-O11,0))</f>
        <v/>
      </c>
      <c r="R11" s="9" t="n"/>
      <c r="S11" s="9" t="n"/>
      <c r="T11" s="43" t="str">
        <f>IF(OR(R11="",S11=""),"",R11*S11)</f>
        <v/>
      </c>
      <c r="U11" s="43" t="str">
        <f>IF(T11="","",IF(T11&gt;=THR_CRITICAL,"Critical",IF(T11&gt;=THR_HIGH,"High",IF(T11&gt;=THR_MEDIUM,"Medium","Low"))))</f>
        <v/>
      </c>
    </row>
    <row r="12">
      <c r="A12" s="44" t="n"/>
      <c r="B12" s="44" t="n"/>
      <c r="C12" s="44" t="n"/>
      <c r="D12" s="44" t="n"/>
      <c r="E12" s="44" t="n"/>
      <c r="F12" s="44" t="n"/>
      <c r="G12" s="44" t="n"/>
      <c r="H12" s="44" t="n"/>
      <c r="I12" s="44" t="n"/>
      <c r="J12" s="43" t="str">
        <f>IF(OR(H12="",I12=""),"",H12*I12)</f>
        <v/>
      </c>
      <c r="K12" s="43" t="str">
        <f>IF(J12="","",IF(J12&gt;=THR_CRITICAL,"Critical",IF(J12&gt;=THR_HIGH,"High",IF(J12&gt;=THR_MEDIUM,"Medium","Low"))))</f>
        <v/>
      </c>
      <c r="L12" s="44" t="n"/>
      <c r="M12" s="44" t="n"/>
      <c r="N12" s="44" t="n"/>
      <c r="O12" s="46" t="n"/>
      <c r="P12" s="44" t="n"/>
      <c r="Q12" s="43" t="str">
        <f>IF(OR(O12="",P12="Done",P12="Accepted"),"",IF(TODAY()&gt;O12,TODAY()-O12,0))</f>
        <v/>
      </c>
      <c r="R12" s="44" t="n"/>
      <c r="S12" s="44" t="n"/>
      <c r="T12" s="43" t="str">
        <f>IF(OR(R12="",S12=""),"",R12*S12)</f>
        <v/>
      </c>
      <c r="U12" s="43" t="str">
        <f>IF(T12="","",IF(T12&gt;=THR_CRITICAL,"Critical",IF(T12&gt;=THR_HIGH,"High",IF(T12&gt;=THR_MEDIUM,"Medium","Low"))))</f>
        <v/>
      </c>
    </row>
    <row r="13">
      <c r="A13" s="9" t="n"/>
      <c r="B13" s="9" t="n"/>
      <c r="C13" s="9" t="n"/>
      <c r="D13" s="9" t="n"/>
      <c r="E13" s="9" t="n"/>
      <c r="F13" s="9" t="n"/>
      <c r="G13" s="9" t="n"/>
      <c r="H13" s="9" t="n"/>
      <c r="I13" s="9" t="n"/>
      <c r="J13" s="43" t="str">
        <f>IF(OR(H13="",I13=""),"",H13*I13)</f>
        <v/>
      </c>
      <c r="K13" s="43" t="str">
        <f>IF(J13="","",IF(J13&gt;=THR_CRITICAL,"Critical",IF(J13&gt;=THR_HIGH,"High",IF(J13&gt;=THR_MEDIUM,"Medium","Low"))))</f>
        <v/>
      </c>
      <c r="L13" s="9" t="n"/>
      <c r="M13" s="9" t="n"/>
      <c r="N13" s="9" t="n"/>
      <c r="O13" s="42" t="n"/>
      <c r="P13" s="9" t="n"/>
      <c r="Q13" s="43" t="str">
        <f>IF(OR(O13="",P13="Done",P13="Accepted"),"",IF(TODAY()&gt;O13,TODAY()-O13,0))</f>
        <v/>
      </c>
      <c r="R13" s="9" t="n"/>
      <c r="S13" s="9" t="n"/>
      <c r="T13" s="43" t="str">
        <f>IF(OR(R13="",S13=""),"",R13*S13)</f>
        <v/>
      </c>
      <c r="U13" s="43" t="str">
        <f>IF(T13="","",IF(T13&gt;=THR_CRITICAL,"Critical",IF(T13&gt;=THR_HIGH,"High",IF(T13&gt;=THR_MEDIUM,"Medium","Low"))))</f>
        <v/>
      </c>
    </row>
    <row r="14">
      <c r="A14" s="44" t="n"/>
      <c r="B14" s="44" t="n"/>
      <c r="C14" s="44" t="n"/>
      <c r="D14" s="44" t="n"/>
      <c r="E14" s="44" t="n"/>
      <c r="F14" s="44" t="n"/>
      <c r="G14" s="44" t="n"/>
      <c r="H14" s="44" t="n"/>
      <c r="I14" s="44" t="n"/>
      <c r="J14" s="43" t="str">
        <f>IF(OR(H14="",I14=""),"",H14*I14)</f>
        <v/>
      </c>
      <c r="K14" s="43" t="str">
        <f>IF(J14="","",IF(J14&gt;=THR_CRITICAL,"Critical",IF(J14&gt;=THR_HIGH,"High",IF(J14&gt;=THR_MEDIUM,"Medium","Low"))))</f>
        <v/>
      </c>
      <c r="L14" s="44" t="n"/>
      <c r="M14" s="44" t="n"/>
      <c r="N14" s="44" t="n"/>
      <c r="O14" s="46" t="n"/>
      <c r="P14" s="44" t="n"/>
      <c r="Q14" s="43" t="str">
        <f>IF(OR(O14="",P14="Done",P14="Accepted"),"",IF(TODAY()&gt;O14,TODAY()-O14,0))</f>
        <v/>
      </c>
      <c r="R14" s="44" t="n"/>
      <c r="S14" s="44" t="n"/>
      <c r="T14" s="43" t="str">
        <f>IF(OR(R14="",S14=""),"",R14*S14)</f>
        <v/>
      </c>
      <c r="U14" s="43" t="str">
        <f>IF(T14="","",IF(T14&gt;=THR_CRITICAL,"Critical",IF(T14&gt;=THR_HIGH,"High",IF(T14&gt;=THR_MEDIUM,"Medium","Low"))))</f>
        <v/>
      </c>
    </row>
    <row r="15">
      <c r="A15" s="9" t="n"/>
      <c r="B15" s="9" t="n"/>
      <c r="C15" s="9" t="n"/>
      <c r="D15" s="9" t="n"/>
      <c r="E15" s="9" t="n"/>
      <c r="F15" s="9" t="n"/>
      <c r="G15" s="9" t="n"/>
      <c r="H15" s="9" t="n"/>
      <c r="I15" s="9" t="n"/>
      <c r="J15" s="43" t="str">
        <f>IF(OR(H15="",I15=""),"",H15*I15)</f>
        <v/>
      </c>
      <c r="K15" s="43" t="str">
        <f>IF(J15="","",IF(J15&gt;=THR_CRITICAL,"Critical",IF(J15&gt;=THR_HIGH,"High",IF(J15&gt;=THR_MEDIUM,"Medium","Low"))))</f>
        <v/>
      </c>
      <c r="L15" s="9" t="n"/>
      <c r="M15" s="9" t="n"/>
      <c r="N15" s="9" t="n"/>
      <c r="O15" s="42" t="n"/>
      <c r="P15" s="9" t="n"/>
      <c r="Q15" s="43" t="str">
        <f>IF(OR(O15="",P15="Done",P15="Accepted"),"",IF(TODAY()&gt;O15,TODAY()-O15,0))</f>
        <v/>
      </c>
      <c r="R15" s="9" t="n"/>
      <c r="S15" s="9" t="n"/>
      <c r="T15" s="43" t="str">
        <f>IF(OR(R15="",S15=""),"",R15*S15)</f>
        <v/>
      </c>
      <c r="U15" s="43" t="str">
        <f>IF(T15="","",IF(T15&gt;=THR_CRITICAL,"Critical",IF(T15&gt;=THR_HIGH,"High",IF(T15&gt;=THR_MEDIUM,"Medium","Low"))))</f>
        <v/>
      </c>
    </row>
    <row r="16">
      <c r="A16" s="44" t="n"/>
      <c r="B16" s="44" t="n"/>
      <c r="C16" s="44" t="n"/>
      <c r="D16" s="44" t="n"/>
      <c r="E16" s="44" t="n"/>
      <c r="F16" s="44" t="n"/>
      <c r="G16" s="44" t="n"/>
      <c r="H16" s="44" t="n"/>
      <c r="I16" s="44" t="n"/>
      <c r="J16" s="43" t="str">
        <f>IF(OR(H16="",I16=""),"",H16*I16)</f>
        <v/>
      </c>
      <c r="K16" s="43" t="str">
        <f>IF(J16="","",IF(J16&gt;=THR_CRITICAL,"Critical",IF(J16&gt;=THR_HIGH,"High",IF(J16&gt;=THR_MEDIUM,"Medium","Low"))))</f>
        <v/>
      </c>
      <c r="L16" s="44" t="n"/>
      <c r="M16" s="44" t="n"/>
      <c r="N16" s="44" t="n"/>
      <c r="O16" s="46" t="n"/>
      <c r="P16" s="44" t="n"/>
      <c r="Q16" s="43" t="str">
        <f>IF(OR(O16="",P16="Done",P16="Accepted"),"",IF(TODAY()&gt;O16,TODAY()-O16,0))</f>
        <v/>
      </c>
      <c r="R16" s="44" t="n"/>
      <c r="S16" s="44" t="n"/>
      <c r="T16" s="43" t="str">
        <f>IF(OR(R16="",S16=""),"",R16*S16)</f>
        <v/>
      </c>
      <c r="U16" s="43" t="str">
        <f>IF(T16="","",IF(T16&gt;=THR_CRITICAL,"Critical",IF(T16&gt;=THR_HIGH,"High",IF(T16&gt;=THR_MEDIUM,"Medium","Low"))))</f>
        <v/>
      </c>
    </row>
    <row r="17">
      <c r="A17" s="9" t="n"/>
      <c r="B17" s="9" t="n"/>
      <c r="C17" s="9" t="n"/>
      <c r="D17" s="9" t="n"/>
      <c r="E17" s="9" t="n"/>
      <c r="F17" s="9" t="n"/>
      <c r="G17" s="9" t="n"/>
      <c r="H17" s="9" t="n"/>
      <c r="I17" s="9" t="n"/>
      <c r="J17" s="43" t="str">
        <f>IF(OR(H17="",I17=""),"",H17*I17)</f>
        <v/>
      </c>
      <c r="K17" s="43" t="str">
        <f>IF(J17="","",IF(J17&gt;=THR_CRITICAL,"Critical",IF(J17&gt;=THR_HIGH,"High",IF(J17&gt;=THR_MEDIUM,"Medium","Low"))))</f>
        <v/>
      </c>
      <c r="L17" s="9" t="n"/>
      <c r="M17" s="9" t="n"/>
      <c r="N17" s="9" t="n"/>
      <c r="O17" s="42" t="n"/>
      <c r="P17" s="9" t="n"/>
      <c r="Q17" s="43" t="str">
        <f>IF(OR(O17="",P17="Done",P17="Accepted"),"",IF(TODAY()&gt;O17,TODAY()-O17,0))</f>
        <v/>
      </c>
      <c r="R17" s="9" t="n"/>
      <c r="S17" s="9" t="n"/>
      <c r="T17" s="43" t="str">
        <f>IF(OR(R17="",S17=""),"",R17*S17)</f>
        <v/>
      </c>
      <c r="U17" s="43" t="str">
        <f>IF(T17="","",IF(T17&gt;=THR_CRITICAL,"Critical",IF(T17&gt;=THR_HIGH,"High",IF(T17&gt;=THR_MEDIUM,"Medium","Low"))))</f>
        <v/>
      </c>
    </row>
    <row r="18">
      <c r="A18" s="44" t="n"/>
      <c r="B18" s="44" t="n"/>
      <c r="C18" s="44" t="n"/>
      <c r="D18" s="44" t="n"/>
      <c r="E18" s="44" t="n"/>
      <c r="F18" s="44" t="n"/>
      <c r="G18" s="44" t="n"/>
      <c r="H18" s="44" t="n"/>
      <c r="I18" s="44" t="n"/>
      <c r="J18" s="43" t="str">
        <f>IF(OR(H18="",I18=""),"",H18*I18)</f>
        <v/>
      </c>
      <c r="K18" s="43" t="str">
        <f>IF(J18="","",IF(J18&gt;=THR_CRITICAL,"Critical",IF(J18&gt;=THR_HIGH,"High",IF(J18&gt;=THR_MEDIUM,"Medium","Low"))))</f>
        <v/>
      </c>
      <c r="L18" s="44" t="n"/>
      <c r="M18" s="44" t="n"/>
      <c r="N18" s="44" t="n"/>
      <c r="O18" s="46" t="n"/>
      <c r="P18" s="44" t="n"/>
      <c r="Q18" s="43" t="str">
        <f>IF(OR(O18="",P18="Done",P18="Accepted"),"",IF(TODAY()&gt;O18,TODAY()-O18,0))</f>
        <v/>
      </c>
      <c r="R18" s="44" t="n"/>
      <c r="S18" s="44" t="n"/>
      <c r="T18" s="43" t="str">
        <f>IF(OR(R18="",S18=""),"",R18*S18)</f>
        <v/>
      </c>
      <c r="U18" s="43" t="str">
        <f>IF(T18="","",IF(T18&gt;=THR_CRITICAL,"Critical",IF(T18&gt;=THR_HIGH,"High",IF(T18&gt;=THR_MEDIUM,"Medium","Low"))))</f>
        <v/>
      </c>
    </row>
    <row r="19">
      <c r="A19" s="9" t="n"/>
      <c r="B19" s="9" t="n"/>
      <c r="C19" s="9" t="n"/>
      <c r="D19" s="9" t="n"/>
      <c r="E19" s="9" t="n"/>
      <c r="F19" s="9" t="n"/>
      <c r="G19" s="9" t="n"/>
      <c r="H19" s="9" t="n"/>
      <c r="I19" s="9" t="n"/>
      <c r="J19" s="43" t="str">
        <f>IF(OR(H19="",I19=""),"",H19*I19)</f>
        <v/>
      </c>
      <c r="K19" s="43" t="str">
        <f>IF(J19="","",IF(J19&gt;=THR_CRITICAL,"Critical",IF(J19&gt;=THR_HIGH,"High",IF(J19&gt;=THR_MEDIUM,"Medium","Low"))))</f>
        <v/>
      </c>
      <c r="L19" s="9" t="n"/>
      <c r="M19" s="9" t="n"/>
      <c r="N19" s="9" t="n"/>
      <c r="O19" s="42" t="n"/>
      <c r="P19" s="9" t="n"/>
      <c r="Q19" s="43" t="str">
        <f>IF(OR(O19="",P19="Done",P19="Accepted"),"",IF(TODAY()&gt;O19,TODAY()-O19,0))</f>
        <v/>
      </c>
      <c r="R19" s="9" t="n"/>
      <c r="S19" s="9" t="n"/>
      <c r="T19" s="43" t="str">
        <f>IF(OR(R19="",S19=""),"",R19*S19)</f>
        <v/>
      </c>
      <c r="U19" s="43" t="str">
        <f>IF(T19="","",IF(T19&gt;=THR_CRITICAL,"Critical",IF(T19&gt;=THR_HIGH,"High",IF(T19&gt;=THR_MEDIUM,"Medium","Low"))))</f>
        <v/>
      </c>
    </row>
    <row r="20">
      <c r="A20" s="44" t="n"/>
      <c r="B20" s="44" t="n"/>
      <c r="C20" s="44" t="n"/>
      <c r="D20" s="44" t="n"/>
      <c r="E20" s="44" t="n"/>
      <c r="F20" s="44" t="n"/>
      <c r="G20" s="44" t="n"/>
      <c r="H20" s="44" t="n"/>
      <c r="I20" s="44" t="n"/>
      <c r="J20" s="43" t="str">
        <f>IF(OR(H20="",I20=""),"",H20*I20)</f>
        <v/>
      </c>
      <c r="K20" s="43" t="str">
        <f>IF(J20="","",IF(J20&gt;=THR_CRITICAL,"Critical",IF(J20&gt;=THR_HIGH,"High",IF(J20&gt;=THR_MEDIUM,"Medium","Low"))))</f>
        <v/>
      </c>
      <c r="L20" s="44" t="n"/>
      <c r="M20" s="44" t="n"/>
      <c r="N20" s="44" t="n"/>
      <c r="O20" s="46" t="n"/>
      <c r="P20" s="44" t="n"/>
      <c r="Q20" s="43" t="str">
        <f>IF(OR(O20="",P20="Done",P20="Accepted"),"",IF(TODAY()&gt;O20,TODAY()-O20,0))</f>
        <v/>
      </c>
      <c r="R20" s="44" t="n"/>
      <c r="S20" s="44" t="n"/>
      <c r="T20" s="43" t="str">
        <f>IF(OR(R20="",S20=""),"",R20*S20)</f>
        <v/>
      </c>
      <c r="U20" s="43" t="str">
        <f>IF(T20="","",IF(T20&gt;=THR_CRITICAL,"Critical",IF(T20&gt;=THR_HIGH,"High",IF(T20&gt;=THR_MEDIUM,"Medium","Low"))))</f>
        <v/>
      </c>
    </row>
    <row r="21">
      <c r="A21" s="9" t="n"/>
      <c r="B21" s="9" t="n"/>
      <c r="C21" s="9" t="n"/>
      <c r="D21" s="9" t="n"/>
      <c r="E21" s="9" t="n"/>
      <c r="F21" s="9" t="n"/>
      <c r="G21" s="9" t="n"/>
      <c r="H21" s="9" t="n"/>
      <c r="I21" s="9" t="n"/>
      <c r="J21" s="43" t="str">
        <f>IF(OR(H21="",I21=""),"",H21*I21)</f>
        <v/>
      </c>
      <c r="K21" s="43" t="str">
        <f>IF(J21="","",IF(J21&gt;=THR_CRITICAL,"Critical",IF(J21&gt;=THR_HIGH,"High",IF(J21&gt;=THR_MEDIUM,"Medium","Low"))))</f>
        <v/>
      </c>
      <c r="L21" s="9" t="n"/>
      <c r="M21" s="9" t="n"/>
      <c r="N21" s="9" t="n"/>
      <c r="O21" s="42" t="n"/>
      <c r="P21" s="9" t="n"/>
      <c r="Q21" s="43" t="str">
        <f>IF(OR(O21="",P21="Done",P21="Accepted"),"",IF(TODAY()&gt;O21,TODAY()-O21,0))</f>
        <v/>
      </c>
      <c r="R21" s="9" t="n"/>
      <c r="S21" s="9" t="n"/>
      <c r="T21" s="43" t="str">
        <f>IF(OR(R21="",S21=""),"",R21*S21)</f>
        <v/>
      </c>
      <c r="U21" s="43" t="str">
        <f>IF(T21="","",IF(T21&gt;=THR_CRITICAL,"Critical",IF(T21&gt;=THR_HIGH,"High",IF(T21&gt;=THR_MEDIUM,"Medium","Low"))))</f>
        <v/>
      </c>
    </row>
    <row r="22">
      <c r="A22" s="44" t="n"/>
      <c r="B22" s="44" t="n"/>
      <c r="C22" s="44" t="n"/>
      <c r="D22" s="44" t="n"/>
      <c r="E22" s="44" t="n"/>
      <c r="F22" s="44" t="n"/>
      <c r="G22" s="44" t="n"/>
      <c r="H22" s="44" t="n"/>
      <c r="I22" s="44" t="n"/>
      <c r="J22" s="43" t="str">
        <f>IF(OR(H22="",I22=""),"",H22*I22)</f>
        <v/>
      </c>
      <c r="K22" s="43" t="str">
        <f>IF(J22="","",IF(J22&gt;=THR_CRITICAL,"Critical",IF(J22&gt;=THR_HIGH,"High",IF(J22&gt;=THR_MEDIUM,"Medium","Low"))))</f>
        <v/>
      </c>
      <c r="L22" s="44" t="n"/>
      <c r="M22" s="44" t="n"/>
      <c r="N22" s="44" t="n"/>
      <c r="O22" s="46" t="n"/>
      <c r="P22" s="44" t="n"/>
      <c r="Q22" s="43" t="str">
        <f>IF(OR(O22="",P22="Done",P22="Accepted"),"",IF(TODAY()&gt;O22,TODAY()-O22,0))</f>
        <v/>
      </c>
      <c r="R22" s="44" t="n"/>
      <c r="S22" s="44" t="n"/>
      <c r="T22" s="43" t="str">
        <f>IF(OR(R22="",S22=""),"",R22*S22)</f>
        <v/>
      </c>
      <c r="U22" s="43" t="str">
        <f>IF(T22="","",IF(T22&gt;=THR_CRITICAL,"Critical",IF(T22&gt;=THR_HIGH,"High",IF(T22&gt;=THR_MEDIUM,"Medium","Low"))))</f>
        <v/>
      </c>
    </row>
    <row r="23">
      <c r="A23" s="9" t="n"/>
      <c r="B23" s="9" t="n"/>
      <c r="C23" s="9" t="n"/>
      <c r="D23" s="9" t="n"/>
      <c r="E23" s="9" t="n"/>
      <c r="F23" s="9" t="n"/>
      <c r="G23" s="9" t="n"/>
      <c r="H23" s="9" t="n"/>
      <c r="I23" s="9" t="n"/>
      <c r="J23" s="43" t="str">
        <f>IF(OR(H23="",I23=""),"",H23*I23)</f>
        <v/>
      </c>
      <c r="K23" s="43" t="str">
        <f>IF(J23="","",IF(J23&gt;=THR_CRITICAL,"Critical",IF(J23&gt;=THR_HIGH,"High",IF(J23&gt;=THR_MEDIUM,"Medium","Low"))))</f>
        <v/>
      </c>
      <c r="L23" s="9" t="n"/>
      <c r="M23" s="9" t="n"/>
      <c r="N23" s="9" t="n"/>
      <c r="O23" s="42" t="n"/>
      <c r="P23" s="9" t="n"/>
      <c r="Q23" s="43" t="str">
        <f>IF(OR(O23="",P23="Done",P23="Accepted"),"",IF(TODAY()&gt;O23,TODAY()-O23,0))</f>
        <v/>
      </c>
      <c r="R23" s="9" t="n"/>
      <c r="S23" s="9" t="n"/>
      <c r="T23" s="43" t="str">
        <f>IF(OR(R23="",S23=""),"",R23*S23)</f>
        <v/>
      </c>
      <c r="U23" s="43" t="str">
        <f>IF(T23="","",IF(T23&gt;=THR_CRITICAL,"Critical",IF(T23&gt;=THR_HIGH,"High",IF(T23&gt;=THR_MEDIUM,"Medium","Low"))))</f>
        <v/>
      </c>
    </row>
    <row r="24">
      <c r="A24" s="44" t="n"/>
      <c r="B24" s="44" t="n"/>
      <c r="C24" s="44" t="n"/>
      <c r="D24" s="44" t="n"/>
      <c r="E24" s="44" t="n"/>
      <c r="F24" s="44" t="n"/>
      <c r="G24" s="44" t="n"/>
      <c r="H24" s="44" t="n"/>
      <c r="I24" s="44" t="n"/>
      <c r="J24" s="43" t="str">
        <f>IF(OR(H24="",I24=""),"",H24*I24)</f>
        <v/>
      </c>
      <c r="K24" s="43" t="str">
        <f>IF(J24="","",IF(J24&gt;=THR_CRITICAL,"Critical",IF(J24&gt;=THR_HIGH,"High",IF(J24&gt;=THR_MEDIUM,"Medium","Low"))))</f>
        <v/>
      </c>
      <c r="L24" s="44" t="n"/>
      <c r="M24" s="44" t="n"/>
      <c r="N24" s="44" t="n"/>
      <c r="O24" s="46" t="n"/>
      <c r="P24" s="44" t="n"/>
      <c r="Q24" s="43" t="str">
        <f>IF(OR(O24="",P24="Done",P24="Accepted"),"",IF(TODAY()&gt;O24,TODAY()-O24,0))</f>
        <v/>
      </c>
      <c r="R24" s="44" t="n"/>
      <c r="S24" s="44" t="n"/>
      <c r="T24" s="43" t="str">
        <f>IF(OR(R24="",S24=""),"",R24*S24)</f>
        <v/>
      </c>
      <c r="U24" s="43" t="str">
        <f>IF(T24="","",IF(T24&gt;=THR_CRITICAL,"Critical",IF(T24&gt;=THR_HIGH,"High",IF(T24&gt;=THR_MEDIUM,"Medium","Low"))))</f>
        <v/>
      </c>
    </row>
    <row r="25">
      <c r="A25" s="9" t="n"/>
      <c r="B25" s="9" t="n"/>
      <c r="C25" s="9" t="n"/>
      <c r="D25" s="9" t="n"/>
      <c r="E25" s="9" t="n"/>
      <c r="F25" s="9" t="n"/>
      <c r="G25" s="9" t="n"/>
      <c r="H25" s="9" t="n"/>
      <c r="I25" s="9" t="n"/>
      <c r="J25" s="43" t="str">
        <f>IF(OR(H25="",I25=""),"",H25*I25)</f>
        <v/>
      </c>
      <c r="K25" s="43" t="str">
        <f>IF(J25="","",IF(J25&gt;=THR_CRITICAL,"Critical",IF(J25&gt;=THR_HIGH,"High",IF(J25&gt;=THR_MEDIUM,"Medium","Low"))))</f>
        <v/>
      </c>
      <c r="L25" s="9" t="n"/>
      <c r="M25" s="9" t="n"/>
      <c r="N25" s="9" t="n"/>
      <c r="O25" s="42" t="n"/>
      <c r="P25" s="9" t="n"/>
      <c r="Q25" s="43" t="str">
        <f>IF(OR(O25="",P25="Done",P25="Accepted"),"",IF(TODAY()&gt;O25,TODAY()-O25,0))</f>
        <v/>
      </c>
      <c r="R25" s="9" t="n"/>
      <c r="S25" s="9" t="n"/>
      <c r="T25" s="43" t="str">
        <f>IF(OR(R25="",S25=""),"",R25*S25)</f>
        <v/>
      </c>
      <c r="U25" s="43" t="str">
        <f>IF(T25="","",IF(T25&gt;=THR_CRITICAL,"Critical",IF(T25&gt;=THR_HIGH,"High",IF(T25&gt;=THR_MEDIUM,"Medium","Low"))))</f>
        <v/>
      </c>
    </row>
    <row r="26">
      <c r="A26" s="44" t="n"/>
      <c r="B26" s="44" t="n"/>
      <c r="C26" s="44" t="n"/>
      <c r="D26" s="44" t="n"/>
      <c r="E26" s="44" t="n"/>
      <c r="F26" s="44" t="n"/>
      <c r="G26" s="44" t="n"/>
      <c r="H26" s="44" t="n"/>
      <c r="I26" s="44" t="n"/>
      <c r="J26" s="43" t="str">
        <f>IF(OR(H26="",I26=""),"",H26*I26)</f>
        <v/>
      </c>
      <c r="K26" s="43" t="str">
        <f>IF(J26="","",IF(J26&gt;=THR_CRITICAL,"Critical",IF(J26&gt;=THR_HIGH,"High",IF(J26&gt;=THR_MEDIUM,"Medium","Low"))))</f>
        <v/>
      </c>
      <c r="L26" s="44" t="n"/>
      <c r="M26" s="44" t="n"/>
      <c r="N26" s="44" t="n"/>
      <c r="O26" s="46" t="n"/>
      <c r="P26" s="44" t="n"/>
      <c r="Q26" s="43" t="str">
        <f>IF(OR(O26="",P26="Done",P26="Accepted"),"",IF(TODAY()&gt;O26,TODAY()-O26,0))</f>
        <v/>
      </c>
      <c r="R26" s="44" t="n"/>
      <c r="S26" s="44" t="n"/>
      <c r="T26" s="43" t="str">
        <f>IF(OR(R26="",S26=""),"",R26*S26)</f>
        <v/>
      </c>
      <c r="U26" s="43" t="str">
        <f>IF(T26="","",IF(T26&gt;=THR_CRITICAL,"Critical",IF(T26&gt;=THR_HIGH,"High",IF(T26&gt;=THR_MEDIUM,"Medium","Low"))))</f>
        <v/>
      </c>
    </row>
    <row r="27">
      <c r="A27" s="9" t="n"/>
      <c r="B27" s="9" t="n"/>
      <c r="C27" s="9" t="n"/>
      <c r="D27" s="9" t="n"/>
      <c r="E27" s="9" t="n"/>
      <c r="F27" s="9" t="n"/>
      <c r="G27" s="9" t="n"/>
      <c r="H27" s="9" t="n"/>
      <c r="I27" s="9" t="n"/>
      <c r="J27" s="43" t="str">
        <f>IF(OR(H27="",I27=""),"",H27*I27)</f>
        <v/>
      </c>
      <c r="K27" s="43" t="str">
        <f>IF(J27="","",IF(J27&gt;=THR_CRITICAL,"Critical",IF(J27&gt;=THR_HIGH,"High",IF(J27&gt;=THR_MEDIUM,"Medium","Low"))))</f>
        <v/>
      </c>
      <c r="L27" s="9" t="n"/>
      <c r="M27" s="9" t="n"/>
      <c r="N27" s="9" t="n"/>
      <c r="O27" s="42" t="n"/>
      <c r="P27" s="9" t="n"/>
      <c r="Q27" s="43" t="str">
        <f>IF(OR(O27="",P27="Done",P27="Accepted"),"",IF(TODAY()&gt;O27,TODAY()-O27,0))</f>
        <v/>
      </c>
      <c r="R27" s="9" t="n"/>
      <c r="S27" s="9" t="n"/>
      <c r="T27" s="43" t="str">
        <f>IF(OR(R27="",S27=""),"",R27*S27)</f>
        <v/>
      </c>
      <c r="U27" s="43" t="str">
        <f>IF(T27="","",IF(T27&gt;=THR_CRITICAL,"Critical",IF(T27&gt;=THR_HIGH,"High",IF(T27&gt;=THR_MEDIUM,"Medium","Low"))))</f>
        <v/>
      </c>
    </row>
    <row r="28">
      <c r="A28" s="44" t="n"/>
      <c r="B28" s="44" t="n"/>
      <c r="C28" s="44" t="n"/>
      <c r="D28" s="44" t="n"/>
      <c r="E28" s="44" t="n"/>
      <c r="F28" s="44" t="n"/>
      <c r="G28" s="44" t="n"/>
      <c r="H28" s="44" t="n"/>
      <c r="I28" s="44" t="n"/>
      <c r="J28" s="43" t="str">
        <f>IF(OR(H28="",I28=""),"",H28*I28)</f>
        <v/>
      </c>
      <c r="K28" s="43" t="str">
        <f>IF(J28="","",IF(J28&gt;=THR_CRITICAL,"Critical",IF(J28&gt;=THR_HIGH,"High",IF(J28&gt;=THR_MEDIUM,"Medium","Low"))))</f>
        <v/>
      </c>
      <c r="L28" s="44" t="n"/>
      <c r="M28" s="44" t="n"/>
      <c r="N28" s="44" t="n"/>
      <c r="O28" s="46" t="n"/>
      <c r="P28" s="44" t="n"/>
      <c r="Q28" s="43" t="str">
        <f>IF(OR(O28="",P28="Done",P28="Accepted"),"",IF(TODAY()&gt;O28,TODAY()-O28,0))</f>
        <v/>
      </c>
      <c r="R28" s="44" t="n"/>
      <c r="S28" s="44" t="n"/>
      <c r="T28" s="43" t="str">
        <f>IF(OR(R28="",S28=""),"",R28*S28)</f>
        <v/>
      </c>
      <c r="U28" s="43" t="str">
        <f>IF(T28="","",IF(T28&gt;=THR_CRITICAL,"Critical",IF(T28&gt;=THR_HIGH,"High",IF(T28&gt;=THR_MEDIUM,"Medium","Low"))))</f>
        <v/>
      </c>
    </row>
    <row r="29">
      <c r="A29" s="9" t="n"/>
      <c r="B29" s="9" t="n"/>
      <c r="C29" s="9" t="n"/>
      <c r="D29" s="9" t="n"/>
      <c r="E29" s="9" t="n"/>
      <c r="F29" s="9" t="n"/>
      <c r="G29" s="9" t="n"/>
      <c r="H29" s="9" t="n"/>
      <c r="I29" s="9" t="n"/>
      <c r="J29" s="43" t="str">
        <f>IF(OR(H29="",I29=""),"",H29*I29)</f>
        <v/>
      </c>
      <c r="K29" s="43" t="str">
        <f>IF(J29="","",IF(J29&gt;=THR_CRITICAL,"Critical",IF(J29&gt;=THR_HIGH,"High",IF(J29&gt;=THR_MEDIUM,"Medium","Low"))))</f>
        <v/>
      </c>
      <c r="L29" s="9" t="n"/>
      <c r="M29" s="9" t="n"/>
      <c r="N29" s="9" t="n"/>
      <c r="O29" s="42" t="n"/>
      <c r="P29" s="9" t="n"/>
      <c r="Q29" s="43" t="str">
        <f>IF(OR(O29="",P29="Done",P29="Accepted"),"",IF(TODAY()&gt;O29,TODAY()-O29,0))</f>
        <v/>
      </c>
      <c r="R29" s="9" t="n"/>
      <c r="S29" s="9" t="n"/>
      <c r="T29" s="43" t="str">
        <f>IF(OR(R29="",S29=""),"",R29*S29)</f>
        <v/>
      </c>
      <c r="U29" s="43" t="str">
        <f>IF(T29="","",IF(T29&gt;=THR_CRITICAL,"Critical",IF(T29&gt;=THR_HIGH,"High",IF(T29&gt;=THR_MEDIUM,"Medium","Low"))))</f>
        <v/>
      </c>
    </row>
    <row r="30">
      <c r="A30" s="44" t="n"/>
      <c r="B30" s="44" t="n"/>
      <c r="C30" s="44" t="n"/>
      <c r="D30" s="44" t="n"/>
      <c r="E30" s="44" t="n"/>
      <c r="F30" s="44" t="n"/>
      <c r="G30" s="44" t="n"/>
      <c r="H30" s="44" t="n"/>
      <c r="I30" s="44" t="n"/>
      <c r="J30" s="43" t="str">
        <f>IF(OR(H30="",I30=""),"",H30*I30)</f>
        <v/>
      </c>
      <c r="K30" s="43" t="str">
        <f>IF(J30="","",IF(J30&gt;=THR_CRITICAL,"Critical",IF(J30&gt;=THR_HIGH,"High",IF(J30&gt;=THR_MEDIUM,"Medium","Low"))))</f>
        <v/>
      </c>
      <c r="L30" s="44" t="n"/>
      <c r="M30" s="44" t="n"/>
      <c r="N30" s="44" t="n"/>
      <c r="O30" s="46" t="n"/>
      <c r="P30" s="44" t="n"/>
      <c r="Q30" s="43" t="str">
        <f>IF(OR(O30="",P30="Done",P30="Accepted"),"",IF(TODAY()&gt;O30,TODAY()-O30,0))</f>
        <v/>
      </c>
      <c r="R30" s="44" t="n"/>
      <c r="S30" s="44" t="n"/>
      <c r="T30" s="43" t="str">
        <f>IF(OR(R30="",S30=""),"",R30*S30)</f>
        <v/>
      </c>
      <c r="U30" s="43" t="str">
        <f>IF(T30="","",IF(T30&gt;=THR_CRITICAL,"Critical",IF(T30&gt;=THR_HIGH,"High",IF(T30&gt;=THR_MEDIUM,"Medium","Low"))))</f>
        <v/>
      </c>
    </row>
    <row r="31">
      <c r="A31" s="9" t="n"/>
      <c r="B31" s="9" t="n"/>
      <c r="C31" s="9" t="n"/>
      <c r="D31" s="9" t="n"/>
      <c r="E31" s="9" t="n"/>
      <c r="F31" s="9" t="n"/>
      <c r="G31" s="9" t="n"/>
      <c r="H31" s="9" t="n"/>
      <c r="I31" s="9" t="n"/>
      <c r="J31" s="43" t="str">
        <f>IF(OR(H31="",I31=""),"",H31*I31)</f>
        <v/>
      </c>
      <c r="K31" s="43" t="str">
        <f>IF(J31="","",IF(J31&gt;=THR_CRITICAL,"Critical",IF(J31&gt;=THR_HIGH,"High",IF(J31&gt;=THR_MEDIUM,"Medium","Low"))))</f>
        <v/>
      </c>
      <c r="L31" s="9" t="n"/>
      <c r="M31" s="9" t="n"/>
      <c r="N31" s="9" t="n"/>
      <c r="O31" s="42" t="n"/>
      <c r="P31" s="9" t="n"/>
      <c r="Q31" s="43" t="str">
        <f>IF(OR(O31="",P31="Done",P31="Accepted"),"",IF(TODAY()&gt;O31,TODAY()-O31,0))</f>
        <v/>
      </c>
      <c r="R31" s="9" t="n"/>
      <c r="S31" s="9" t="n"/>
      <c r="T31" s="43" t="str">
        <f>IF(OR(R31="",S31=""),"",R31*S31)</f>
        <v/>
      </c>
      <c r="U31" s="43" t="str">
        <f>IF(T31="","",IF(T31&gt;=THR_CRITICAL,"Critical",IF(T31&gt;=THR_HIGH,"High",IF(T31&gt;=THR_MEDIUM,"Medium","Low"))))</f>
        <v/>
      </c>
    </row>
    <row r="32">
      <c r="A32" s="44" t="n"/>
      <c r="B32" s="44" t="n"/>
      <c r="C32" s="44" t="n"/>
      <c r="D32" s="44" t="n"/>
      <c r="E32" s="44" t="n"/>
      <c r="F32" s="44" t="n"/>
      <c r="G32" s="44" t="n"/>
      <c r="H32" s="44" t="n"/>
      <c r="I32" s="44" t="n"/>
      <c r="J32" s="43" t="str">
        <f>IF(OR(H32="",I32=""),"",H32*I32)</f>
        <v/>
      </c>
      <c r="K32" s="43" t="str">
        <f>IF(J32="","",IF(J32&gt;=THR_CRITICAL,"Critical",IF(J32&gt;=THR_HIGH,"High",IF(J32&gt;=THR_MEDIUM,"Medium","Low"))))</f>
        <v/>
      </c>
      <c r="L32" s="44" t="n"/>
      <c r="M32" s="44" t="n"/>
      <c r="N32" s="44" t="n"/>
      <c r="O32" s="46" t="n"/>
      <c r="P32" s="44" t="n"/>
      <c r="Q32" s="43" t="str">
        <f>IF(OR(O32="",P32="Done",P32="Accepted"),"",IF(TODAY()&gt;O32,TODAY()-O32,0))</f>
        <v/>
      </c>
      <c r="R32" s="44" t="n"/>
      <c r="S32" s="44" t="n"/>
      <c r="T32" s="43" t="str">
        <f>IF(OR(R32="",S32=""),"",R32*S32)</f>
        <v/>
      </c>
      <c r="U32" s="43" t="str">
        <f>IF(T32="","",IF(T32&gt;=THR_CRITICAL,"Critical",IF(T32&gt;=THR_HIGH,"High",IF(T32&gt;=THR_MEDIUM,"Medium","Low"))))</f>
        <v/>
      </c>
    </row>
    <row r="33">
      <c r="A33" s="9" t="n"/>
      <c r="B33" s="9" t="n"/>
      <c r="C33" s="9" t="n"/>
      <c r="D33" s="9" t="n"/>
      <c r="E33" s="9" t="n"/>
      <c r="F33" s="9" t="n"/>
      <c r="G33" s="9" t="n"/>
      <c r="H33" s="9" t="n"/>
      <c r="I33" s="9" t="n"/>
      <c r="J33" s="43" t="str">
        <f>IF(OR(H33="",I33=""),"",H33*I33)</f>
        <v/>
      </c>
      <c r="K33" s="43" t="str">
        <f>IF(J33="","",IF(J33&gt;=THR_CRITICAL,"Critical",IF(J33&gt;=THR_HIGH,"High",IF(J33&gt;=THR_MEDIUM,"Medium","Low"))))</f>
        <v/>
      </c>
      <c r="L33" s="9" t="n"/>
      <c r="M33" s="9" t="n"/>
      <c r="N33" s="9" t="n"/>
      <c r="O33" s="42" t="n"/>
      <c r="P33" s="9" t="n"/>
      <c r="Q33" s="43" t="str">
        <f>IF(OR(O33="",P33="Done",P33="Accepted"),"",IF(TODAY()&gt;O33,TODAY()-O33,0))</f>
        <v/>
      </c>
      <c r="R33" s="9" t="n"/>
      <c r="S33" s="9" t="n"/>
      <c r="T33" s="43" t="str">
        <f>IF(OR(R33="",S33=""),"",R33*S33)</f>
        <v/>
      </c>
      <c r="U33" s="43" t="str">
        <f>IF(T33="","",IF(T33&gt;=THR_CRITICAL,"Critical",IF(T33&gt;=THR_HIGH,"High",IF(T33&gt;=THR_MEDIUM,"Medium","Low"))))</f>
        <v/>
      </c>
    </row>
    <row r="34">
      <c r="A34" s="44" t="n"/>
      <c r="B34" s="44" t="n"/>
      <c r="C34" s="44" t="n"/>
      <c r="D34" s="44" t="n"/>
      <c r="E34" s="44" t="n"/>
      <c r="F34" s="44" t="n"/>
      <c r="G34" s="44" t="n"/>
      <c r="H34" s="44" t="n"/>
      <c r="I34" s="44" t="n"/>
      <c r="J34" s="43" t="str">
        <f>IF(OR(H34="",I34=""),"",H34*I34)</f>
        <v/>
      </c>
      <c r="K34" s="43" t="str">
        <f>IF(J34="","",IF(J34&gt;=THR_CRITICAL,"Critical",IF(J34&gt;=THR_HIGH,"High",IF(J34&gt;=THR_MEDIUM,"Medium","Low"))))</f>
        <v/>
      </c>
      <c r="L34" s="44" t="n"/>
      <c r="M34" s="44" t="n"/>
      <c r="N34" s="44" t="n"/>
      <c r="O34" s="46" t="n"/>
      <c r="P34" s="44" t="n"/>
      <c r="Q34" s="43" t="str">
        <f>IF(OR(O34="",P34="Done",P34="Accepted"),"",IF(TODAY()&gt;O34,TODAY()-O34,0))</f>
        <v/>
      </c>
      <c r="R34" s="44" t="n"/>
      <c r="S34" s="44" t="n"/>
      <c r="T34" s="43" t="str">
        <f>IF(OR(R34="",S34=""),"",R34*S34)</f>
        <v/>
      </c>
      <c r="U34" s="43" t="str">
        <f>IF(T34="","",IF(T34&gt;=THR_CRITICAL,"Critical",IF(T34&gt;=THR_HIGH,"High",IF(T34&gt;=THR_MEDIUM,"Medium","Low"))))</f>
        <v/>
      </c>
    </row>
    <row r="35">
      <c r="A35" s="9" t="n"/>
      <c r="B35" s="9" t="n"/>
      <c r="C35" s="9" t="n"/>
      <c r="D35" s="9" t="n"/>
      <c r="E35" s="9" t="n"/>
      <c r="F35" s="9" t="n"/>
      <c r="G35" s="9" t="n"/>
      <c r="H35" s="9" t="n"/>
      <c r="I35" s="9" t="n"/>
      <c r="J35" s="43" t="str">
        <f>IF(OR(H35="",I35=""),"",H35*I35)</f>
        <v/>
      </c>
      <c r="K35" s="43" t="str">
        <f>IF(J35="","",IF(J35&gt;=THR_CRITICAL,"Critical",IF(J35&gt;=THR_HIGH,"High",IF(J35&gt;=THR_MEDIUM,"Medium","Low"))))</f>
        <v/>
      </c>
      <c r="L35" s="9" t="n"/>
      <c r="M35" s="9" t="n"/>
      <c r="N35" s="9" t="n"/>
      <c r="O35" s="42" t="n"/>
      <c r="P35" s="9" t="n"/>
      <c r="Q35" s="43" t="str">
        <f>IF(OR(O35="",P35="Done",P35="Accepted"),"",IF(TODAY()&gt;O35,TODAY()-O35,0))</f>
        <v/>
      </c>
      <c r="R35" s="9" t="n"/>
      <c r="S35" s="9" t="n"/>
      <c r="T35" s="43" t="str">
        <f>IF(OR(R35="",S35=""),"",R35*S35)</f>
        <v/>
      </c>
      <c r="U35" s="43" t="str">
        <f>IF(T35="","",IF(T35&gt;=THR_CRITICAL,"Critical",IF(T35&gt;=THR_HIGH,"High",IF(T35&gt;=THR_MEDIUM,"Medium","Low"))))</f>
        <v/>
      </c>
    </row>
    <row r="36">
      <c r="A36" s="44" t="n"/>
      <c r="B36" s="44" t="n"/>
      <c r="C36" s="44" t="n"/>
      <c r="D36" s="44" t="n"/>
      <c r="E36" s="44" t="n"/>
      <c r="F36" s="44" t="n"/>
      <c r="G36" s="44" t="n"/>
      <c r="H36" s="44" t="n"/>
      <c r="I36" s="44" t="n"/>
      <c r="J36" s="43" t="str">
        <f>IF(OR(H36="",I36=""),"",H36*I36)</f>
        <v/>
      </c>
      <c r="K36" s="43" t="str">
        <f>IF(J36="","",IF(J36&gt;=THR_CRITICAL,"Critical",IF(J36&gt;=THR_HIGH,"High",IF(J36&gt;=THR_MEDIUM,"Medium","Low"))))</f>
        <v/>
      </c>
      <c r="L36" s="44" t="n"/>
      <c r="M36" s="44" t="n"/>
      <c r="N36" s="44" t="n"/>
      <c r="O36" s="46" t="n"/>
      <c r="P36" s="44" t="n"/>
      <c r="Q36" s="43" t="str">
        <f>IF(OR(O36="",P36="Done",P36="Accepted"),"",IF(TODAY()&gt;O36,TODAY()-O36,0))</f>
        <v/>
      </c>
      <c r="R36" s="44" t="n"/>
      <c r="S36" s="44" t="n"/>
      <c r="T36" s="43" t="str">
        <f>IF(OR(R36="",S36=""),"",R36*S36)</f>
        <v/>
      </c>
      <c r="U36" s="43" t="str">
        <f>IF(T36="","",IF(T36&gt;=THR_CRITICAL,"Critical",IF(T36&gt;=THR_HIGH,"High",IF(T36&gt;=THR_MEDIUM,"Medium","Low"))))</f>
        <v/>
      </c>
    </row>
    <row r="37">
      <c r="A37" s="9" t="n"/>
      <c r="B37" s="9" t="n"/>
      <c r="C37" s="9" t="n"/>
      <c r="D37" s="9" t="n"/>
      <c r="E37" s="9" t="n"/>
      <c r="F37" s="9" t="n"/>
      <c r="G37" s="9" t="n"/>
      <c r="H37" s="9" t="n"/>
      <c r="I37" s="9" t="n"/>
      <c r="J37" s="43" t="str">
        <f>IF(OR(H37="",I37=""),"",H37*I37)</f>
        <v/>
      </c>
      <c r="K37" s="43" t="str">
        <f>IF(J37="","",IF(J37&gt;=THR_CRITICAL,"Critical",IF(J37&gt;=THR_HIGH,"High",IF(J37&gt;=THR_MEDIUM,"Medium","Low"))))</f>
        <v/>
      </c>
      <c r="L37" s="9" t="n"/>
      <c r="M37" s="9" t="n"/>
      <c r="N37" s="9" t="n"/>
      <c r="O37" s="42" t="n"/>
      <c r="P37" s="9" t="n"/>
      <c r="Q37" s="43" t="str">
        <f>IF(OR(O37="",P37="Done",P37="Accepted"),"",IF(TODAY()&gt;O37,TODAY()-O37,0))</f>
        <v/>
      </c>
      <c r="R37" s="9" t="n"/>
      <c r="S37" s="9" t="n"/>
      <c r="T37" s="43" t="str">
        <f>IF(OR(R37="",S37=""),"",R37*S37)</f>
        <v/>
      </c>
      <c r="U37" s="43" t="str">
        <f>IF(T37="","",IF(T37&gt;=THR_CRITICAL,"Critical",IF(T37&gt;=THR_HIGH,"High",IF(T37&gt;=THR_MEDIUM,"Medium","Low"))))</f>
        <v/>
      </c>
    </row>
    <row r="38">
      <c r="A38" s="44" t="n"/>
      <c r="B38" s="44" t="n"/>
      <c r="C38" s="44" t="n"/>
      <c r="D38" s="44" t="n"/>
      <c r="E38" s="44" t="n"/>
      <c r="F38" s="44" t="n"/>
      <c r="G38" s="44" t="n"/>
      <c r="H38" s="44" t="n"/>
      <c r="I38" s="44" t="n"/>
      <c r="J38" s="43" t="str">
        <f>IF(OR(H38="",I38=""),"",H38*I38)</f>
        <v/>
      </c>
      <c r="K38" s="43" t="str">
        <f>IF(J38="","",IF(J38&gt;=THR_CRITICAL,"Critical",IF(J38&gt;=THR_HIGH,"High",IF(J38&gt;=THR_MEDIUM,"Medium","Low"))))</f>
        <v/>
      </c>
      <c r="L38" s="44" t="n"/>
      <c r="M38" s="44" t="n"/>
      <c r="N38" s="44" t="n"/>
      <c r="O38" s="46" t="n"/>
      <c r="P38" s="44" t="n"/>
      <c r="Q38" s="43" t="str">
        <f>IF(OR(O38="",P38="Done",P38="Accepted"),"",IF(TODAY()&gt;O38,TODAY()-O38,0))</f>
        <v/>
      </c>
      <c r="R38" s="44" t="n"/>
      <c r="S38" s="44" t="n"/>
      <c r="T38" s="43" t="str">
        <f>IF(OR(R38="",S38=""),"",R38*S38)</f>
        <v/>
      </c>
      <c r="U38" s="43" t="str">
        <f>IF(T38="","",IF(T38&gt;=THR_CRITICAL,"Critical",IF(T38&gt;=THR_HIGH,"High",IF(T38&gt;=THR_MEDIUM,"Medium","Low"))))</f>
        <v/>
      </c>
    </row>
    <row r="39">
      <c r="A39" s="9" t="n"/>
      <c r="B39" s="9" t="n"/>
      <c r="C39" s="9" t="n"/>
      <c r="D39" s="9" t="n"/>
      <c r="E39" s="9" t="n"/>
      <c r="F39" s="9" t="n"/>
      <c r="G39" s="9" t="n"/>
      <c r="H39" s="9" t="n"/>
      <c r="I39" s="9" t="n"/>
      <c r="J39" s="43" t="str">
        <f>IF(OR(H39="",I39=""),"",H39*I39)</f>
        <v/>
      </c>
      <c r="K39" s="43" t="str">
        <f>IF(J39="","",IF(J39&gt;=THR_CRITICAL,"Critical",IF(J39&gt;=THR_HIGH,"High",IF(J39&gt;=THR_MEDIUM,"Medium","Low"))))</f>
        <v/>
      </c>
      <c r="L39" s="9" t="n"/>
      <c r="M39" s="9" t="n"/>
      <c r="N39" s="9" t="n"/>
      <c r="O39" s="42" t="n"/>
      <c r="P39" s="9" t="n"/>
      <c r="Q39" s="43" t="str">
        <f>IF(OR(O39="",P39="Done",P39="Accepted"),"",IF(TODAY()&gt;O39,TODAY()-O39,0))</f>
        <v/>
      </c>
      <c r="R39" s="9" t="n"/>
      <c r="S39" s="9" t="n"/>
      <c r="T39" s="43" t="str">
        <f>IF(OR(R39="",S39=""),"",R39*S39)</f>
        <v/>
      </c>
      <c r="U39" s="43" t="str">
        <f>IF(T39="","",IF(T39&gt;=THR_CRITICAL,"Critical",IF(T39&gt;=THR_HIGH,"High",IF(T39&gt;=THR_MEDIUM,"Medium","Low"))))</f>
        <v/>
      </c>
    </row>
    <row r="40">
      <c r="A40" s="44" t="n"/>
      <c r="B40" s="44" t="n"/>
      <c r="C40" s="44" t="n"/>
      <c r="D40" s="44" t="n"/>
      <c r="E40" s="44" t="n"/>
      <c r="F40" s="44" t="n"/>
      <c r="G40" s="44" t="n"/>
      <c r="H40" s="44" t="n"/>
      <c r="I40" s="44" t="n"/>
      <c r="J40" s="43" t="str">
        <f>IF(OR(H40="",I40=""),"",H40*I40)</f>
        <v/>
      </c>
      <c r="K40" s="43" t="str">
        <f>IF(J40="","",IF(J40&gt;=THR_CRITICAL,"Critical",IF(J40&gt;=THR_HIGH,"High",IF(J40&gt;=THR_MEDIUM,"Medium","Low"))))</f>
        <v/>
      </c>
      <c r="L40" s="44" t="n"/>
      <c r="M40" s="44" t="n"/>
      <c r="N40" s="44" t="n"/>
      <c r="O40" s="46" t="n"/>
      <c r="P40" s="44" t="n"/>
      <c r="Q40" s="43" t="str">
        <f>IF(OR(O40="",P40="Done",P40="Accepted"),"",IF(TODAY()&gt;O40,TODAY()-O40,0))</f>
        <v/>
      </c>
      <c r="R40" s="44" t="n"/>
      <c r="S40" s="44" t="n"/>
      <c r="T40" s="43" t="str">
        <f>IF(OR(R40="",S40=""),"",R40*S40)</f>
        <v/>
      </c>
      <c r="U40" s="43" t="str">
        <f>IF(T40="","",IF(T40&gt;=THR_CRITICAL,"Critical",IF(T40&gt;=THR_HIGH,"High",IF(T40&gt;=THR_MEDIUM,"Medium","Low"))))</f>
        <v/>
      </c>
    </row>
    <row r="41">
      <c r="A41" s="9" t="n"/>
      <c r="B41" s="9" t="n"/>
      <c r="C41" s="9" t="n"/>
      <c r="D41" s="9" t="n"/>
      <c r="E41" s="9" t="n"/>
      <c r="F41" s="9" t="n"/>
      <c r="G41" s="9" t="n"/>
      <c r="H41" s="9" t="n"/>
      <c r="I41" s="9" t="n"/>
      <c r="J41" s="43" t="str">
        <f>IF(OR(H41="",I41=""),"",H41*I41)</f>
        <v/>
      </c>
      <c r="K41" s="43" t="str">
        <f>IF(J41="","",IF(J41&gt;=THR_CRITICAL,"Critical",IF(J41&gt;=THR_HIGH,"High",IF(J41&gt;=THR_MEDIUM,"Medium","Low"))))</f>
        <v/>
      </c>
      <c r="L41" s="9" t="n"/>
      <c r="M41" s="9" t="n"/>
      <c r="N41" s="9" t="n"/>
      <c r="O41" s="42" t="n"/>
      <c r="P41" s="9" t="n"/>
      <c r="Q41" s="43" t="str">
        <f>IF(OR(O41="",P41="Done",P41="Accepted"),"",IF(TODAY()&gt;O41,TODAY()-O41,0))</f>
        <v/>
      </c>
      <c r="R41" s="9" t="n"/>
      <c r="S41" s="9" t="n"/>
      <c r="T41" s="43" t="str">
        <f>IF(OR(R41="",S41=""),"",R41*S41)</f>
        <v/>
      </c>
      <c r="U41" s="43" t="str">
        <f>IF(T41="","",IF(T41&gt;=THR_CRITICAL,"Critical",IF(T41&gt;=THR_HIGH,"High",IF(T41&gt;=THR_MEDIUM,"Medium","Low"))))</f>
        <v/>
      </c>
    </row>
    <row r="42">
      <c r="A42" s="44" t="n"/>
      <c r="B42" s="44" t="n"/>
      <c r="C42" s="44" t="n"/>
      <c r="D42" s="44" t="n"/>
      <c r="E42" s="44" t="n"/>
      <c r="F42" s="44" t="n"/>
      <c r="G42" s="44" t="n"/>
      <c r="H42" s="44" t="n"/>
      <c r="I42" s="44" t="n"/>
      <c r="J42" s="43" t="str">
        <f>IF(OR(H42="",I42=""),"",H42*I42)</f>
        <v/>
      </c>
      <c r="K42" s="43" t="str">
        <f>IF(J42="","",IF(J42&gt;=THR_CRITICAL,"Critical",IF(J42&gt;=THR_HIGH,"High",IF(J42&gt;=THR_MEDIUM,"Medium","Low"))))</f>
        <v/>
      </c>
      <c r="L42" s="44" t="n"/>
      <c r="M42" s="44" t="n"/>
      <c r="N42" s="44" t="n"/>
      <c r="O42" s="46" t="n"/>
      <c r="P42" s="44" t="n"/>
      <c r="Q42" s="43" t="str">
        <f>IF(OR(O42="",P42="Done",P42="Accepted"),"",IF(TODAY()&gt;O42,TODAY()-O42,0))</f>
        <v/>
      </c>
      <c r="R42" s="44" t="n"/>
      <c r="S42" s="44" t="n"/>
      <c r="T42" s="43" t="str">
        <f>IF(OR(R42="",S42=""),"",R42*S42)</f>
        <v/>
      </c>
      <c r="U42" s="43" t="str">
        <f>IF(T42="","",IF(T42&gt;=THR_CRITICAL,"Critical",IF(T42&gt;=THR_HIGH,"High",IF(T42&gt;=THR_MEDIUM,"Medium","Low"))))</f>
        <v/>
      </c>
    </row>
    <row r="43">
      <c r="A43" s="9" t="n"/>
      <c r="B43" s="9" t="n"/>
      <c r="C43" s="9" t="n"/>
      <c r="D43" s="9" t="n"/>
      <c r="E43" s="9" t="n"/>
      <c r="F43" s="9" t="n"/>
      <c r="G43" s="9" t="n"/>
      <c r="H43" s="9" t="n"/>
      <c r="I43" s="9" t="n"/>
      <c r="J43" s="43" t="str">
        <f>IF(OR(H43="",I43=""),"",H43*I43)</f>
        <v/>
      </c>
      <c r="K43" s="43" t="str">
        <f>IF(J43="","",IF(J43&gt;=THR_CRITICAL,"Critical",IF(J43&gt;=THR_HIGH,"High",IF(J43&gt;=THR_MEDIUM,"Medium","Low"))))</f>
        <v/>
      </c>
      <c r="L43" s="9" t="n"/>
      <c r="M43" s="9" t="n"/>
      <c r="N43" s="9" t="n"/>
      <c r="O43" s="42" t="n"/>
      <c r="P43" s="9" t="n"/>
      <c r="Q43" s="43" t="str">
        <f>IF(OR(O43="",P43="Done",P43="Accepted"),"",IF(TODAY()&gt;O43,TODAY()-O43,0))</f>
        <v/>
      </c>
      <c r="R43" s="9" t="n"/>
      <c r="S43" s="9" t="n"/>
      <c r="T43" s="43" t="str">
        <f>IF(OR(R43="",S43=""),"",R43*S43)</f>
        <v/>
      </c>
      <c r="U43" s="43" t="str">
        <f>IF(T43="","",IF(T43&gt;=THR_CRITICAL,"Critical",IF(T43&gt;=THR_HIGH,"High",IF(T43&gt;=THR_MEDIUM,"Medium","Low"))))</f>
        <v/>
      </c>
    </row>
    <row r="44">
      <c r="A44" s="44" t="n"/>
      <c r="B44" s="44" t="n"/>
      <c r="C44" s="44" t="n"/>
      <c r="D44" s="44" t="n"/>
      <c r="E44" s="44" t="n"/>
      <c r="F44" s="44" t="n"/>
      <c r="G44" s="44" t="n"/>
      <c r="H44" s="44" t="n"/>
      <c r="I44" s="44" t="n"/>
      <c r="J44" s="43" t="str">
        <f>IF(OR(H44="",I44=""),"",H44*I44)</f>
        <v/>
      </c>
      <c r="K44" s="43" t="str">
        <f>IF(J44="","",IF(J44&gt;=THR_CRITICAL,"Critical",IF(J44&gt;=THR_HIGH,"High",IF(J44&gt;=THR_MEDIUM,"Medium","Low"))))</f>
        <v/>
      </c>
      <c r="L44" s="44" t="n"/>
      <c r="M44" s="44" t="n"/>
      <c r="N44" s="44" t="n"/>
      <c r="O44" s="46" t="n"/>
      <c r="P44" s="44" t="n"/>
      <c r="Q44" s="43" t="str">
        <f>IF(OR(O44="",P44="Done",P44="Accepted"),"",IF(TODAY()&gt;O44,TODAY()-O44,0))</f>
        <v/>
      </c>
      <c r="R44" s="44" t="n"/>
      <c r="S44" s="44" t="n"/>
      <c r="T44" s="43" t="str">
        <f>IF(OR(R44="",S44=""),"",R44*S44)</f>
        <v/>
      </c>
      <c r="U44" s="43" t="str">
        <f>IF(T44="","",IF(T44&gt;=THR_CRITICAL,"Critical",IF(T44&gt;=THR_HIGH,"High",IF(T44&gt;=THR_MEDIUM,"Medium","Low"))))</f>
        <v/>
      </c>
    </row>
    <row r="45">
      <c r="A45" s="9" t="n"/>
      <c r="B45" s="9" t="n"/>
      <c r="C45" s="9" t="n"/>
      <c r="D45" s="9" t="n"/>
      <c r="E45" s="9" t="n"/>
      <c r="F45" s="9" t="n"/>
      <c r="G45" s="9" t="n"/>
      <c r="H45" s="9" t="n"/>
      <c r="I45" s="9" t="n"/>
      <c r="J45" s="43" t="str">
        <f>IF(OR(H45="",I45=""),"",H45*I45)</f>
        <v/>
      </c>
      <c r="K45" s="43" t="str">
        <f>IF(J45="","",IF(J45&gt;=THR_CRITICAL,"Critical",IF(J45&gt;=THR_HIGH,"High",IF(J45&gt;=THR_MEDIUM,"Medium","Low"))))</f>
        <v/>
      </c>
      <c r="L45" s="9" t="n"/>
      <c r="M45" s="9" t="n"/>
      <c r="N45" s="9" t="n"/>
      <c r="O45" s="42" t="n"/>
      <c r="P45" s="9" t="n"/>
      <c r="Q45" s="43" t="str">
        <f>IF(OR(O45="",P45="Done",P45="Accepted"),"",IF(TODAY()&gt;O45,TODAY()-O45,0))</f>
        <v/>
      </c>
      <c r="R45" s="9" t="n"/>
      <c r="S45" s="9" t="n"/>
      <c r="T45" s="43" t="str">
        <f>IF(OR(R45="",S45=""),"",R45*S45)</f>
        <v/>
      </c>
      <c r="U45" s="43" t="str">
        <f>IF(T45="","",IF(T45&gt;=THR_CRITICAL,"Critical",IF(T45&gt;=THR_HIGH,"High",IF(T45&gt;=THR_MEDIUM,"Medium","Low"))))</f>
        <v/>
      </c>
    </row>
    <row r="46">
      <c r="A46" s="44" t="n"/>
      <c r="B46" s="44" t="n"/>
      <c r="C46" s="44" t="n"/>
      <c r="D46" s="44" t="n"/>
      <c r="E46" s="44" t="n"/>
      <c r="F46" s="44" t="n"/>
      <c r="G46" s="44" t="n"/>
      <c r="H46" s="44" t="n"/>
      <c r="I46" s="44" t="n"/>
      <c r="J46" s="43" t="str">
        <f>IF(OR(H46="",I46=""),"",H46*I46)</f>
        <v/>
      </c>
      <c r="K46" s="43" t="str">
        <f>IF(J46="","",IF(J46&gt;=THR_CRITICAL,"Critical",IF(J46&gt;=THR_HIGH,"High",IF(J46&gt;=THR_MEDIUM,"Medium","Low"))))</f>
        <v/>
      </c>
      <c r="L46" s="44" t="n"/>
      <c r="M46" s="44" t="n"/>
      <c r="N46" s="44" t="n"/>
      <c r="O46" s="46" t="n"/>
      <c r="P46" s="44" t="n"/>
      <c r="Q46" s="43" t="str">
        <f>IF(OR(O46="",P46="Done",P46="Accepted"),"",IF(TODAY()&gt;O46,TODAY()-O46,0))</f>
        <v/>
      </c>
      <c r="R46" s="44" t="n"/>
      <c r="S46" s="44" t="n"/>
      <c r="T46" s="43" t="str">
        <f>IF(OR(R46="",S46=""),"",R46*S46)</f>
        <v/>
      </c>
      <c r="U46" s="43" t="str">
        <f>IF(T46="","",IF(T46&gt;=THR_CRITICAL,"Critical",IF(T46&gt;=THR_HIGH,"High",IF(T46&gt;=THR_MEDIUM,"Medium","Low"))))</f>
        <v/>
      </c>
    </row>
    <row r="47">
      <c r="A47" s="9" t="n"/>
      <c r="B47" s="9" t="n"/>
      <c r="C47" s="9" t="n"/>
      <c r="D47" s="9" t="n"/>
      <c r="E47" s="9" t="n"/>
      <c r="F47" s="9" t="n"/>
      <c r="G47" s="9" t="n"/>
      <c r="H47" s="9" t="n"/>
      <c r="I47" s="9" t="n"/>
      <c r="J47" s="43" t="str">
        <f>IF(OR(H47="",I47=""),"",H47*I47)</f>
        <v/>
      </c>
      <c r="K47" s="43" t="str">
        <f>IF(J47="","",IF(J47&gt;=THR_CRITICAL,"Critical",IF(J47&gt;=THR_HIGH,"High",IF(J47&gt;=THR_MEDIUM,"Medium","Low"))))</f>
        <v/>
      </c>
      <c r="L47" s="9" t="n"/>
      <c r="M47" s="9" t="n"/>
      <c r="N47" s="9" t="n"/>
      <c r="O47" s="42" t="n"/>
      <c r="P47" s="9" t="n"/>
      <c r="Q47" s="43" t="str">
        <f>IF(OR(O47="",P47="Done",P47="Accepted"),"",IF(TODAY()&gt;O47,TODAY()-O47,0))</f>
        <v/>
      </c>
      <c r="R47" s="9" t="n"/>
      <c r="S47" s="9" t="n"/>
      <c r="T47" s="43" t="str">
        <f>IF(OR(R47="",S47=""),"",R47*S47)</f>
        <v/>
      </c>
      <c r="U47" s="43" t="str">
        <f>IF(T47="","",IF(T47&gt;=THR_CRITICAL,"Critical",IF(T47&gt;=THR_HIGH,"High",IF(T47&gt;=THR_MEDIUM,"Medium","Low"))))</f>
        <v/>
      </c>
    </row>
    <row r="48">
      <c r="A48" s="44" t="n"/>
      <c r="B48" s="44" t="n"/>
      <c r="C48" s="44" t="n"/>
      <c r="D48" s="44" t="n"/>
      <c r="E48" s="44" t="n"/>
      <c r="F48" s="44" t="n"/>
      <c r="G48" s="44" t="n"/>
      <c r="H48" s="44" t="n"/>
      <c r="I48" s="44" t="n"/>
      <c r="J48" s="43" t="str">
        <f>IF(OR(H48="",I48=""),"",H48*I48)</f>
        <v/>
      </c>
      <c r="K48" s="43" t="str">
        <f>IF(J48="","",IF(J48&gt;=THR_CRITICAL,"Critical",IF(J48&gt;=THR_HIGH,"High",IF(J48&gt;=THR_MEDIUM,"Medium","Low"))))</f>
        <v/>
      </c>
      <c r="L48" s="44" t="n"/>
      <c r="M48" s="44" t="n"/>
      <c r="N48" s="44" t="n"/>
      <c r="O48" s="46" t="n"/>
      <c r="P48" s="44" t="n"/>
      <c r="Q48" s="43" t="str">
        <f>IF(OR(O48="",P48="Done",P48="Accepted"),"",IF(TODAY()&gt;O48,TODAY()-O48,0))</f>
        <v/>
      </c>
      <c r="R48" s="44" t="n"/>
      <c r="S48" s="44" t="n"/>
      <c r="T48" s="43" t="str">
        <f>IF(OR(R48="",S48=""),"",R48*S48)</f>
        <v/>
      </c>
      <c r="U48" s="43" t="str">
        <f>IF(T48="","",IF(T48&gt;=THR_CRITICAL,"Critical",IF(T48&gt;=THR_HIGH,"High",IF(T48&gt;=THR_MEDIUM,"Medium","Low"))))</f>
        <v/>
      </c>
    </row>
    <row r="49">
      <c r="A49" s="9" t="n"/>
      <c r="B49" s="9" t="n"/>
      <c r="C49" s="9" t="n"/>
      <c r="D49" s="9" t="n"/>
      <c r="E49" s="9" t="n"/>
      <c r="F49" s="9" t="n"/>
      <c r="G49" s="9" t="n"/>
      <c r="H49" s="9" t="n"/>
      <c r="I49" s="9" t="n"/>
      <c r="J49" s="43" t="str">
        <f>IF(OR(H49="",I49=""),"",H49*I49)</f>
        <v/>
      </c>
      <c r="K49" s="43" t="str">
        <f>IF(J49="","",IF(J49&gt;=THR_CRITICAL,"Critical",IF(J49&gt;=THR_HIGH,"High",IF(J49&gt;=THR_MEDIUM,"Medium","Low"))))</f>
        <v/>
      </c>
      <c r="L49" s="9" t="n"/>
      <c r="M49" s="9" t="n"/>
      <c r="N49" s="9" t="n"/>
      <c r="O49" s="42" t="n"/>
      <c r="P49" s="9" t="n"/>
      <c r="Q49" s="43" t="str">
        <f>IF(OR(O49="",P49="Done",P49="Accepted"),"",IF(TODAY()&gt;O49,TODAY()-O49,0))</f>
        <v/>
      </c>
      <c r="R49" s="9" t="n"/>
      <c r="S49" s="9" t="n"/>
      <c r="T49" s="43" t="str">
        <f>IF(OR(R49="",S49=""),"",R49*S49)</f>
        <v/>
      </c>
      <c r="U49" s="43" t="str">
        <f>IF(T49="","",IF(T49&gt;=THR_CRITICAL,"Critical",IF(T49&gt;=THR_HIGH,"High",IF(T49&gt;=THR_MEDIUM,"Medium","Low"))))</f>
        <v/>
      </c>
    </row>
    <row r="50">
      <c r="A50" s="44" t="n"/>
      <c r="B50" s="44" t="n"/>
      <c r="C50" s="44" t="n"/>
      <c r="D50" s="44" t="n"/>
      <c r="E50" s="44" t="n"/>
      <c r="F50" s="44" t="n"/>
      <c r="G50" s="44" t="n"/>
      <c r="H50" s="44" t="n"/>
      <c r="I50" s="44" t="n"/>
      <c r="J50" s="43" t="str">
        <f>IF(OR(H50="",I50=""),"",H50*I50)</f>
        <v/>
      </c>
      <c r="K50" s="43" t="str">
        <f>IF(J50="","",IF(J50&gt;=THR_CRITICAL,"Critical",IF(J50&gt;=THR_HIGH,"High",IF(J50&gt;=THR_MEDIUM,"Medium","Low"))))</f>
        <v/>
      </c>
      <c r="L50" s="44" t="n"/>
      <c r="M50" s="44" t="n"/>
      <c r="N50" s="44" t="n"/>
      <c r="O50" s="46" t="n"/>
      <c r="P50" s="44" t="n"/>
      <c r="Q50" s="43" t="str">
        <f>IF(OR(O50="",P50="Done",P50="Accepted"),"",IF(TODAY()&gt;O50,TODAY()-O50,0))</f>
        <v/>
      </c>
      <c r="R50" s="44" t="n"/>
      <c r="S50" s="44" t="n"/>
      <c r="T50" s="43" t="str">
        <f>IF(OR(R50="",S50=""),"",R50*S50)</f>
        <v/>
      </c>
      <c r="U50" s="43" t="str">
        <f>IF(T50="","",IF(T50&gt;=THR_CRITICAL,"Critical",IF(T50&gt;=THR_HIGH,"High",IF(T50&gt;=THR_MEDIUM,"Medium","Low"))))</f>
        <v/>
      </c>
    </row>
    <row r="51">
      <c r="A51" s="9" t="n"/>
      <c r="B51" s="9" t="n"/>
      <c r="C51" s="9" t="n"/>
      <c r="D51" s="9" t="n"/>
      <c r="E51" s="9" t="n"/>
      <c r="F51" s="9" t="n"/>
      <c r="G51" s="9" t="n"/>
      <c r="H51" s="9" t="n"/>
      <c r="I51" s="9" t="n"/>
      <c r="J51" s="43" t="str">
        <f>IF(OR(H51="",I51=""),"",H51*I51)</f>
        <v/>
      </c>
      <c r="K51" s="43" t="str">
        <f>IF(J51="","",IF(J51&gt;=THR_CRITICAL,"Critical",IF(J51&gt;=THR_HIGH,"High",IF(J51&gt;=THR_MEDIUM,"Medium","Low"))))</f>
        <v/>
      </c>
      <c r="L51" s="9" t="n"/>
      <c r="M51" s="9" t="n"/>
      <c r="N51" s="9" t="n"/>
      <c r="O51" s="42" t="n"/>
      <c r="P51" s="9" t="n"/>
      <c r="Q51" s="43" t="str">
        <f>IF(OR(O51="",P51="Done",P51="Accepted"),"",IF(TODAY()&gt;O51,TODAY()-O51,0))</f>
        <v/>
      </c>
      <c r="R51" s="9" t="n"/>
      <c r="S51" s="9" t="n"/>
      <c r="T51" s="43" t="str">
        <f>IF(OR(R51="",S51=""),"",R51*S51)</f>
        <v/>
      </c>
      <c r="U51" s="43" t="str">
        <f>IF(T51="","",IF(T51&gt;=THR_CRITICAL,"Critical",IF(T51&gt;=THR_HIGH,"High",IF(T51&gt;=THR_MEDIUM,"Medium","Low"))))</f>
        <v/>
      </c>
    </row>
    <row r="52">
      <c r="A52" s="44" t="n"/>
      <c r="B52" s="44" t="n"/>
      <c r="C52" s="44" t="n"/>
      <c r="D52" s="44" t="n"/>
      <c r="E52" s="44" t="n"/>
      <c r="F52" s="44" t="n"/>
      <c r="G52" s="44" t="n"/>
      <c r="H52" s="44" t="n"/>
      <c r="I52" s="44" t="n"/>
      <c r="J52" s="43" t="str">
        <f>IF(OR(H52="",I52=""),"",H52*I52)</f>
        <v/>
      </c>
      <c r="K52" s="43" t="str">
        <f>IF(J52="","",IF(J52&gt;=THR_CRITICAL,"Critical",IF(J52&gt;=THR_HIGH,"High",IF(J52&gt;=THR_MEDIUM,"Medium","Low"))))</f>
        <v/>
      </c>
      <c r="L52" s="44" t="n"/>
      <c r="M52" s="44" t="n"/>
      <c r="N52" s="44" t="n"/>
      <c r="O52" s="46" t="n"/>
      <c r="P52" s="44" t="n"/>
      <c r="Q52" s="43" t="str">
        <f>IF(OR(O52="",P52="Done",P52="Accepted"),"",IF(TODAY()&gt;O52,TODAY()-O52,0))</f>
        <v/>
      </c>
      <c r="R52" s="44" t="n"/>
      <c r="S52" s="44" t="n"/>
      <c r="T52" s="43" t="str">
        <f>IF(OR(R52="",S52=""),"",R52*S52)</f>
        <v/>
      </c>
      <c r="U52" s="43" t="str">
        <f>IF(T52="","",IF(T52&gt;=THR_CRITICAL,"Critical",IF(T52&gt;=THR_HIGH,"High",IF(T52&gt;=THR_MEDIUM,"Medium","Low"))))</f>
        <v/>
      </c>
    </row>
    <row r="53">
      <c r="A53" s="9" t="n"/>
      <c r="B53" s="9" t="n"/>
      <c r="C53" s="9" t="n"/>
      <c r="D53" s="9" t="n"/>
      <c r="E53" s="9" t="n"/>
      <c r="F53" s="9" t="n"/>
      <c r="G53" s="9" t="n"/>
      <c r="H53" s="9" t="n"/>
      <c r="I53" s="9" t="n"/>
      <c r="J53" s="43" t="str">
        <f>IF(OR(H53="",I53=""),"",H53*I53)</f>
        <v/>
      </c>
      <c r="K53" s="43" t="str">
        <f>IF(J53="","",IF(J53&gt;=THR_CRITICAL,"Critical",IF(J53&gt;=THR_HIGH,"High",IF(J53&gt;=THR_MEDIUM,"Medium","Low"))))</f>
        <v/>
      </c>
      <c r="L53" s="9" t="n"/>
      <c r="M53" s="9" t="n"/>
      <c r="N53" s="9" t="n"/>
      <c r="O53" s="42" t="n"/>
      <c r="P53" s="9" t="n"/>
      <c r="Q53" s="43" t="str">
        <f>IF(OR(O53="",P53="Done",P53="Accepted"),"",IF(TODAY()&gt;O53,TODAY()-O53,0))</f>
        <v/>
      </c>
      <c r="R53" s="9" t="n"/>
      <c r="S53" s="9" t="n"/>
      <c r="T53" s="43" t="str">
        <f>IF(OR(R53="",S53=""),"",R53*S53)</f>
        <v/>
      </c>
      <c r="U53" s="43" t="str">
        <f>IF(T53="","",IF(T53&gt;=THR_CRITICAL,"Critical",IF(T53&gt;=THR_HIGH,"High",IF(T53&gt;=THR_MEDIUM,"Medium","Low"))))</f>
        <v/>
      </c>
    </row>
    <row r="54">
      <c r="A54" s="44" t="n"/>
      <c r="B54" s="44" t="n"/>
      <c r="C54" s="44" t="n"/>
      <c r="D54" s="44" t="n"/>
      <c r="E54" s="44" t="n"/>
      <c r="F54" s="44" t="n"/>
      <c r="G54" s="44" t="n"/>
      <c r="H54" s="44" t="n"/>
      <c r="I54" s="44" t="n"/>
      <c r="J54" s="43" t="str">
        <f>IF(OR(H54="",I54=""),"",H54*I54)</f>
        <v/>
      </c>
      <c r="K54" s="43" t="str">
        <f>IF(J54="","",IF(J54&gt;=THR_CRITICAL,"Critical",IF(J54&gt;=THR_HIGH,"High",IF(J54&gt;=THR_MEDIUM,"Medium","Low"))))</f>
        <v/>
      </c>
      <c r="L54" s="44" t="n"/>
      <c r="M54" s="44" t="n"/>
      <c r="N54" s="44" t="n"/>
      <c r="O54" s="46" t="n"/>
      <c r="P54" s="44" t="n"/>
      <c r="Q54" s="43" t="str">
        <f>IF(OR(O54="",P54="Done",P54="Accepted"),"",IF(TODAY()&gt;O54,TODAY()-O54,0))</f>
        <v/>
      </c>
      <c r="R54" s="44" t="n"/>
      <c r="S54" s="44" t="n"/>
      <c r="T54" s="43" t="str">
        <f>IF(OR(R54="",S54=""),"",R54*S54)</f>
        <v/>
      </c>
      <c r="U54" s="43" t="str">
        <f>IF(T54="","",IF(T54&gt;=THR_CRITICAL,"Critical",IF(T54&gt;=THR_HIGH,"High",IF(T54&gt;=THR_MEDIUM,"Medium","Low"))))</f>
        <v/>
      </c>
    </row>
    <row r="55">
      <c r="A55" s="9" t="n"/>
      <c r="B55" s="9" t="n"/>
      <c r="C55" s="9" t="n"/>
      <c r="D55" s="9" t="n"/>
      <c r="E55" s="9" t="n"/>
      <c r="F55" s="9" t="n"/>
      <c r="G55" s="9" t="n"/>
      <c r="H55" s="9" t="n"/>
      <c r="I55" s="9" t="n"/>
      <c r="J55" s="43" t="str">
        <f>IF(OR(H55="",I55=""),"",H55*I55)</f>
        <v/>
      </c>
      <c r="K55" s="43" t="str">
        <f>IF(J55="","",IF(J55&gt;=THR_CRITICAL,"Critical",IF(J55&gt;=THR_HIGH,"High",IF(J55&gt;=THR_MEDIUM,"Medium","Low"))))</f>
        <v/>
      </c>
      <c r="L55" s="9" t="n"/>
      <c r="M55" s="9" t="n"/>
      <c r="N55" s="9" t="n"/>
      <c r="O55" s="42" t="n"/>
      <c r="P55" s="9" t="n"/>
      <c r="Q55" s="43" t="str">
        <f>IF(OR(O55="",P55="Done",P55="Accepted"),"",IF(TODAY()&gt;O55,TODAY()-O55,0))</f>
        <v/>
      </c>
      <c r="R55" s="9" t="n"/>
      <c r="S55" s="9" t="n"/>
      <c r="T55" s="43" t="str">
        <f>IF(OR(R55="",S55=""),"",R55*S55)</f>
        <v/>
      </c>
      <c r="U55" s="43" t="str">
        <f>IF(T55="","",IF(T55&gt;=THR_CRITICAL,"Critical",IF(T55&gt;=THR_HIGH,"High",IF(T55&gt;=THR_MEDIUM,"Medium","Low"))))</f>
        <v/>
      </c>
    </row>
    <row r="56">
      <c r="A56" s="44" t="n"/>
      <c r="B56" s="44" t="n"/>
      <c r="C56" s="44" t="n"/>
      <c r="D56" s="44" t="n"/>
      <c r="E56" s="44" t="n"/>
      <c r="F56" s="44" t="n"/>
      <c r="G56" s="44" t="n"/>
      <c r="H56" s="44" t="n"/>
      <c r="I56" s="44" t="n"/>
      <c r="J56" s="43" t="str">
        <f>IF(OR(H56="",I56=""),"",H56*I56)</f>
        <v/>
      </c>
      <c r="K56" s="43" t="str">
        <f>IF(J56="","",IF(J56&gt;=THR_CRITICAL,"Critical",IF(J56&gt;=THR_HIGH,"High",IF(J56&gt;=THR_MEDIUM,"Medium","Low"))))</f>
        <v/>
      </c>
      <c r="L56" s="44" t="n"/>
      <c r="M56" s="44" t="n"/>
      <c r="N56" s="44" t="n"/>
      <c r="O56" s="46" t="n"/>
      <c r="P56" s="44" t="n"/>
      <c r="Q56" s="43" t="str">
        <f>IF(OR(O56="",P56="Done",P56="Accepted"),"",IF(TODAY()&gt;O56,TODAY()-O56,0))</f>
        <v/>
      </c>
      <c r="R56" s="44" t="n"/>
      <c r="S56" s="44" t="n"/>
      <c r="T56" s="43" t="str">
        <f>IF(OR(R56="",S56=""),"",R56*S56)</f>
        <v/>
      </c>
      <c r="U56" s="43" t="str">
        <f>IF(T56="","",IF(T56&gt;=THR_CRITICAL,"Critical",IF(T56&gt;=THR_HIGH,"High",IF(T56&gt;=THR_MEDIUM,"Medium","Low"))))</f>
        <v/>
      </c>
    </row>
    <row r="57">
      <c r="A57" s="9" t="n"/>
      <c r="B57" s="9" t="n"/>
      <c r="C57" s="9" t="n"/>
      <c r="D57" s="9" t="n"/>
      <c r="E57" s="9" t="n"/>
      <c r="F57" s="9" t="n"/>
      <c r="G57" s="9" t="n"/>
      <c r="H57" s="9" t="n"/>
      <c r="I57" s="9" t="n"/>
      <c r="J57" s="43" t="str">
        <f>IF(OR(H57="",I57=""),"",H57*I57)</f>
        <v/>
      </c>
      <c r="K57" s="43" t="str">
        <f>IF(J57="","",IF(J57&gt;=THR_CRITICAL,"Critical",IF(J57&gt;=THR_HIGH,"High",IF(J57&gt;=THR_MEDIUM,"Medium","Low"))))</f>
        <v/>
      </c>
      <c r="L57" s="9" t="n"/>
      <c r="M57" s="9" t="n"/>
      <c r="N57" s="9" t="n"/>
      <c r="O57" s="42" t="n"/>
      <c r="P57" s="9" t="n"/>
      <c r="Q57" s="43" t="str">
        <f>IF(OR(O57="",P57="Done",P57="Accepted"),"",IF(TODAY()&gt;O57,TODAY()-O57,0))</f>
        <v/>
      </c>
      <c r="R57" s="9" t="n"/>
      <c r="S57" s="9" t="n"/>
      <c r="T57" s="43" t="str">
        <f>IF(OR(R57="",S57=""),"",R57*S57)</f>
        <v/>
      </c>
      <c r="U57" s="43" t="str">
        <f>IF(T57="","",IF(T57&gt;=THR_CRITICAL,"Critical",IF(T57&gt;=THR_HIGH,"High",IF(T57&gt;=THR_MEDIUM,"Medium","Low"))))</f>
        <v/>
      </c>
    </row>
    <row r="58">
      <c r="A58" s="44" t="n"/>
      <c r="B58" s="44" t="n"/>
      <c r="C58" s="44" t="n"/>
      <c r="D58" s="44" t="n"/>
      <c r="E58" s="44" t="n"/>
      <c r="F58" s="44" t="n"/>
      <c r="G58" s="44" t="n"/>
      <c r="H58" s="44" t="n"/>
      <c r="I58" s="44" t="n"/>
      <c r="J58" s="43" t="str">
        <f>IF(OR(H58="",I58=""),"",H58*I58)</f>
        <v/>
      </c>
      <c r="K58" s="43" t="str">
        <f>IF(J58="","",IF(J58&gt;=THR_CRITICAL,"Critical",IF(J58&gt;=THR_HIGH,"High",IF(J58&gt;=THR_MEDIUM,"Medium","Low"))))</f>
        <v/>
      </c>
      <c r="L58" s="44" t="n"/>
      <c r="M58" s="44" t="n"/>
      <c r="N58" s="44" t="n"/>
      <c r="O58" s="46" t="n"/>
      <c r="P58" s="44" t="n"/>
      <c r="Q58" s="43" t="str">
        <f>IF(OR(O58="",P58="Done",P58="Accepted"),"",IF(TODAY()&gt;O58,TODAY()-O58,0))</f>
        <v/>
      </c>
      <c r="R58" s="44" t="n"/>
      <c r="S58" s="44" t="n"/>
      <c r="T58" s="43" t="str">
        <f>IF(OR(R58="",S58=""),"",R58*S58)</f>
        <v/>
      </c>
      <c r="U58" s="43" t="str">
        <f>IF(T58="","",IF(T58&gt;=THR_CRITICAL,"Critical",IF(T58&gt;=THR_HIGH,"High",IF(T58&gt;=THR_MEDIUM,"Medium","Low"))))</f>
        <v/>
      </c>
    </row>
    <row r="59">
      <c r="A59" s="9" t="n"/>
      <c r="B59" s="9" t="n"/>
      <c r="C59" s="9" t="n"/>
      <c r="D59" s="9" t="n"/>
      <c r="E59" s="9" t="n"/>
      <c r="F59" s="9" t="n"/>
      <c r="G59" s="9" t="n"/>
      <c r="H59" s="9" t="n"/>
      <c r="I59" s="9" t="n"/>
      <c r="J59" s="43" t="str">
        <f>IF(OR(H59="",I59=""),"",H59*I59)</f>
        <v/>
      </c>
      <c r="K59" s="43" t="str">
        <f>IF(J59="","",IF(J59&gt;=THR_CRITICAL,"Critical",IF(J59&gt;=THR_HIGH,"High",IF(J59&gt;=THR_MEDIUM,"Medium","Low"))))</f>
        <v/>
      </c>
      <c r="L59" s="9" t="n"/>
      <c r="M59" s="9" t="n"/>
      <c r="N59" s="9" t="n"/>
      <c r="O59" s="42" t="n"/>
      <c r="P59" s="9" t="n"/>
      <c r="Q59" s="43" t="str">
        <f>IF(OR(O59="",P59="Done",P59="Accepted"),"",IF(TODAY()&gt;O59,TODAY()-O59,0))</f>
        <v/>
      </c>
      <c r="R59" s="9" t="n"/>
      <c r="S59" s="9" t="n"/>
      <c r="T59" s="43" t="str">
        <f>IF(OR(R59="",S59=""),"",R59*S59)</f>
        <v/>
      </c>
      <c r="U59" s="43" t="str">
        <f>IF(T59="","",IF(T59&gt;=THR_CRITICAL,"Critical",IF(T59&gt;=THR_HIGH,"High",IF(T59&gt;=THR_MEDIUM,"Medium","Low"))))</f>
        <v/>
      </c>
    </row>
    <row r="60">
      <c r="A60" s="44" t="n"/>
      <c r="B60" s="44" t="n"/>
      <c r="C60" s="44" t="n"/>
      <c r="D60" s="44" t="n"/>
      <c r="E60" s="44" t="n"/>
      <c r="F60" s="44" t="n"/>
      <c r="G60" s="44" t="n"/>
      <c r="H60" s="44" t="n"/>
      <c r="I60" s="44" t="n"/>
      <c r="J60" s="43" t="str">
        <f>IF(OR(H60="",I60=""),"",H60*I60)</f>
        <v/>
      </c>
      <c r="K60" s="43" t="str">
        <f>IF(J60="","",IF(J60&gt;=THR_CRITICAL,"Critical",IF(J60&gt;=THR_HIGH,"High",IF(J60&gt;=THR_MEDIUM,"Medium","Low"))))</f>
        <v/>
      </c>
      <c r="L60" s="44" t="n"/>
      <c r="M60" s="44" t="n"/>
      <c r="N60" s="44" t="n"/>
      <c r="O60" s="46" t="n"/>
      <c r="P60" s="44" t="n"/>
      <c r="Q60" s="43" t="str">
        <f>IF(OR(O60="",P60="Done",P60="Accepted"),"",IF(TODAY()&gt;O60,TODAY()-O60,0))</f>
        <v/>
      </c>
      <c r="R60" s="44" t="n"/>
      <c r="S60" s="44" t="n"/>
      <c r="T60" s="43" t="str">
        <f>IF(OR(R60="",S60=""),"",R60*S60)</f>
        <v/>
      </c>
      <c r="U60" s="43" t="str">
        <f>IF(T60="","",IF(T60&gt;=THR_CRITICAL,"Critical",IF(T60&gt;=THR_HIGH,"High",IF(T60&gt;=THR_MEDIUM,"Medium","Low"))))</f>
        <v/>
      </c>
    </row>
    <row r="61">
      <c r="A61" s="9" t="n"/>
      <c r="B61" s="9" t="n"/>
      <c r="C61" s="9" t="n"/>
      <c r="D61" s="9" t="n"/>
      <c r="E61" s="9" t="n"/>
      <c r="F61" s="9" t="n"/>
      <c r="G61" s="9" t="n"/>
      <c r="H61" s="9" t="n"/>
      <c r="I61" s="9" t="n"/>
      <c r="J61" s="43" t="str">
        <f>IF(OR(H61="",I61=""),"",H61*I61)</f>
        <v/>
      </c>
      <c r="K61" s="43" t="str">
        <f>IF(J61="","",IF(J61&gt;=THR_CRITICAL,"Critical",IF(J61&gt;=THR_HIGH,"High",IF(J61&gt;=THR_MEDIUM,"Medium","Low"))))</f>
        <v/>
      </c>
      <c r="L61" s="9" t="n"/>
      <c r="M61" s="9" t="n"/>
      <c r="N61" s="9" t="n"/>
      <c r="O61" s="42" t="n"/>
      <c r="P61" s="9" t="n"/>
      <c r="Q61" s="43" t="str">
        <f>IF(OR(O61="",P61="Done",P61="Accepted"),"",IF(TODAY()&gt;O61,TODAY()-O61,0))</f>
        <v/>
      </c>
      <c r="R61" s="9" t="n"/>
      <c r="S61" s="9" t="n"/>
      <c r="T61" s="43" t="str">
        <f>IF(OR(R61="",S61=""),"",R61*S61)</f>
        <v/>
      </c>
      <c r="U61" s="43" t="str">
        <f>IF(T61="","",IF(T61&gt;=THR_CRITICAL,"Critical",IF(T61&gt;=THR_HIGH,"High",IF(T61&gt;=THR_MEDIUM,"Medium","Low"))))</f>
        <v/>
      </c>
    </row>
    <row r="62">
      <c r="A62" s="44" t="n"/>
      <c r="B62" s="44" t="n"/>
      <c r="C62" s="44" t="n"/>
      <c r="D62" s="44" t="n"/>
      <c r="E62" s="44" t="n"/>
      <c r="F62" s="44" t="n"/>
      <c r="G62" s="44" t="n"/>
      <c r="H62" s="44" t="n"/>
      <c r="I62" s="44" t="n"/>
      <c r="J62" s="43" t="str">
        <f>IF(OR(H62="",I62=""),"",H62*I62)</f>
        <v/>
      </c>
      <c r="K62" s="43" t="str">
        <f>IF(J62="","",IF(J62&gt;=THR_CRITICAL,"Critical",IF(J62&gt;=THR_HIGH,"High",IF(J62&gt;=THR_MEDIUM,"Medium","Low"))))</f>
        <v/>
      </c>
      <c r="L62" s="44" t="n"/>
      <c r="M62" s="44" t="n"/>
      <c r="N62" s="44" t="n"/>
      <c r="O62" s="46" t="n"/>
      <c r="P62" s="44" t="n"/>
      <c r="Q62" s="43" t="str">
        <f>IF(OR(O62="",P62="Done",P62="Accepted"),"",IF(TODAY()&gt;O62,TODAY()-O62,0))</f>
        <v/>
      </c>
      <c r="R62" s="44" t="n"/>
      <c r="S62" s="44" t="n"/>
      <c r="T62" s="43" t="str">
        <f>IF(OR(R62="",S62=""),"",R62*S62)</f>
        <v/>
      </c>
      <c r="U62" s="43" t="str">
        <f>IF(T62="","",IF(T62&gt;=THR_CRITICAL,"Critical",IF(T62&gt;=THR_HIGH,"High",IF(T62&gt;=THR_MEDIUM,"Medium","Low"))))</f>
        <v/>
      </c>
    </row>
    <row r="63">
      <c r="A63" s="9" t="n"/>
      <c r="B63" s="9" t="n"/>
      <c r="C63" s="9" t="n"/>
      <c r="D63" s="9" t="n"/>
      <c r="E63" s="9" t="n"/>
      <c r="F63" s="9" t="n"/>
      <c r="G63" s="9" t="n"/>
      <c r="H63" s="9" t="n"/>
      <c r="I63" s="9" t="n"/>
      <c r="J63" s="43" t="str">
        <f>IF(OR(H63="",I63=""),"",H63*I63)</f>
        <v/>
      </c>
      <c r="K63" s="43" t="str">
        <f>IF(J63="","",IF(J63&gt;=THR_CRITICAL,"Critical",IF(J63&gt;=THR_HIGH,"High",IF(J63&gt;=THR_MEDIUM,"Medium","Low"))))</f>
        <v/>
      </c>
      <c r="L63" s="9" t="n"/>
      <c r="M63" s="9" t="n"/>
      <c r="N63" s="9" t="n"/>
      <c r="O63" s="42" t="n"/>
      <c r="P63" s="9" t="n"/>
      <c r="Q63" s="43" t="str">
        <f>IF(OR(O63="",P63="Done",P63="Accepted"),"",IF(TODAY()&gt;O63,TODAY()-O63,0))</f>
        <v/>
      </c>
      <c r="R63" s="9" t="n"/>
      <c r="S63" s="9" t="n"/>
      <c r="T63" s="43" t="str">
        <f>IF(OR(R63="",S63=""),"",R63*S63)</f>
        <v/>
      </c>
      <c r="U63" s="43" t="str">
        <f>IF(T63="","",IF(T63&gt;=THR_CRITICAL,"Critical",IF(T63&gt;=THR_HIGH,"High",IF(T63&gt;=THR_MEDIUM,"Medium","Low"))))</f>
        <v/>
      </c>
    </row>
    <row r="64">
      <c r="A64" s="44" t="n"/>
      <c r="B64" s="44" t="n"/>
      <c r="C64" s="44" t="n"/>
      <c r="D64" s="44" t="n"/>
      <c r="E64" s="44" t="n"/>
      <c r="F64" s="44" t="n"/>
      <c r="G64" s="44" t="n"/>
      <c r="H64" s="44" t="n"/>
      <c r="I64" s="44" t="n"/>
      <c r="J64" s="43" t="str">
        <f>IF(OR(H64="",I64=""),"",H64*I64)</f>
        <v/>
      </c>
      <c r="K64" s="43" t="str">
        <f>IF(J64="","",IF(J64&gt;=THR_CRITICAL,"Critical",IF(J64&gt;=THR_HIGH,"High",IF(J64&gt;=THR_MEDIUM,"Medium","Low"))))</f>
        <v/>
      </c>
      <c r="L64" s="44" t="n"/>
      <c r="M64" s="44" t="n"/>
      <c r="N64" s="44" t="n"/>
      <c r="O64" s="46" t="n"/>
      <c r="P64" s="44" t="n"/>
      <c r="Q64" s="43" t="str">
        <f>IF(OR(O64="",P64="Done",P64="Accepted"),"",IF(TODAY()&gt;O64,TODAY()-O64,0))</f>
        <v/>
      </c>
      <c r="R64" s="44" t="n"/>
      <c r="S64" s="44" t="n"/>
      <c r="T64" s="43" t="str">
        <f>IF(OR(R64="",S64=""),"",R64*S64)</f>
        <v/>
      </c>
      <c r="U64" s="43" t="str">
        <f>IF(T64="","",IF(T64&gt;=THR_CRITICAL,"Critical",IF(T64&gt;=THR_HIGH,"High",IF(T64&gt;=THR_MEDIUM,"Medium","Low"))))</f>
        <v/>
      </c>
    </row>
    <row r="65">
      <c r="A65" s="9" t="n"/>
      <c r="B65" s="9" t="n"/>
      <c r="C65" s="9" t="n"/>
      <c r="D65" s="9" t="n"/>
      <c r="E65" s="9" t="n"/>
      <c r="F65" s="9" t="n"/>
      <c r="G65" s="9" t="n"/>
      <c r="H65" s="9" t="n"/>
      <c r="I65" s="9" t="n"/>
      <c r="J65" s="43" t="str">
        <f>IF(OR(H65="",I65=""),"",H65*I65)</f>
        <v/>
      </c>
      <c r="K65" s="43" t="str">
        <f>IF(J65="","",IF(J65&gt;=THR_CRITICAL,"Critical",IF(J65&gt;=THR_HIGH,"High",IF(J65&gt;=THR_MEDIUM,"Medium","Low"))))</f>
        <v/>
      </c>
      <c r="L65" s="9" t="n"/>
      <c r="M65" s="9" t="n"/>
      <c r="N65" s="9" t="n"/>
      <c r="O65" s="42" t="n"/>
      <c r="P65" s="9" t="n"/>
      <c r="Q65" s="43" t="str">
        <f>IF(OR(O65="",P65="Done",P65="Accepted"),"",IF(TODAY()&gt;O65,TODAY()-O65,0))</f>
        <v/>
      </c>
      <c r="R65" s="9" t="n"/>
      <c r="S65" s="9" t="n"/>
      <c r="T65" s="43" t="str">
        <f>IF(OR(R65="",S65=""),"",R65*S65)</f>
        <v/>
      </c>
      <c r="U65" s="43" t="str">
        <f>IF(T65="","",IF(T65&gt;=THR_CRITICAL,"Critical",IF(T65&gt;=THR_HIGH,"High",IF(T65&gt;=THR_MEDIUM,"Medium","Low"))))</f>
        <v/>
      </c>
    </row>
    <row r="66">
      <c r="A66" s="44" t="n"/>
      <c r="B66" s="44" t="n"/>
      <c r="C66" s="44" t="n"/>
      <c r="D66" s="44" t="n"/>
      <c r="E66" s="44" t="n"/>
      <c r="F66" s="44" t="n"/>
      <c r="G66" s="44" t="n"/>
      <c r="H66" s="44" t="n"/>
      <c r="I66" s="44" t="n"/>
      <c r="J66" s="43" t="str">
        <f>IF(OR(H66="",I66=""),"",H66*I66)</f>
        <v/>
      </c>
      <c r="K66" s="43" t="str">
        <f>IF(J66="","",IF(J66&gt;=THR_CRITICAL,"Critical",IF(J66&gt;=THR_HIGH,"High",IF(J66&gt;=THR_MEDIUM,"Medium","Low"))))</f>
        <v/>
      </c>
      <c r="L66" s="44" t="n"/>
      <c r="M66" s="44" t="n"/>
      <c r="N66" s="44" t="n"/>
      <c r="O66" s="46" t="n"/>
      <c r="P66" s="44" t="n"/>
      <c r="Q66" s="43" t="str">
        <f>IF(OR(O66="",P66="Done",P66="Accepted"),"",IF(TODAY()&gt;O66,TODAY()-O66,0))</f>
        <v/>
      </c>
      <c r="R66" s="44" t="n"/>
      <c r="S66" s="44" t="n"/>
      <c r="T66" s="43" t="str">
        <f>IF(OR(R66="",S66=""),"",R66*S66)</f>
        <v/>
      </c>
      <c r="U66" s="43" t="str">
        <f>IF(T66="","",IF(T66&gt;=THR_CRITICAL,"Critical",IF(T66&gt;=THR_HIGH,"High",IF(T66&gt;=THR_MEDIUM,"Medium","Low"))))</f>
        <v/>
      </c>
    </row>
    <row r="67">
      <c r="A67" s="9" t="n"/>
      <c r="B67" s="9" t="n"/>
      <c r="C67" s="9" t="n"/>
      <c r="D67" s="9" t="n"/>
      <c r="E67" s="9" t="n"/>
      <c r="F67" s="9" t="n"/>
      <c r="G67" s="9" t="n"/>
      <c r="H67" s="9" t="n"/>
      <c r="I67" s="9" t="n"/>
      <c r="J67" s="43" t="str">
        <f>IF(OR(H67="",I67=""),"",H67*I67)</f>
        <v/>
      </c>
      <c r="K67" s="43" t="str">
        <f>IF(J67="","",IF(J67&gt;=THR_CRITICAL,"Critical",IF(J67&gt;=THR_HIGH,"High",IF(J67&gt;=THR_MEDIUM,"Medium","Low"))))</f>
        <v/>
      </c>
      <c r="L67" s="9" t="n"/>
      <c r="M67" s="9" t="n"/>
      <c r="N67" s="9" t="n"/>
      <c r="O67" s="42" t="n"/>
      <c r="P67" s="9" t="n"/>
      <c r="Q67" s="43" t="str">
        <f>IF(OR(O67="",P67="Done",P67="Accepted"),"",IF(TODAY()&gt;O67,TODAY()-O67,0))</f>
        <v/>
      </c>
      <c r="R67" s="9" t="n"/>
      <c r="S67" s="9" t="n"/>
      <c r="T67" s="43" t="str">
        <f>IF(OR(R67="",S67=""),"",R67*S67)</f>
        <v/>
      </c>
      <c r="U67" s="43" t="str">
        <f>IF(T67="","",IF(T67&gt;=THR_CRITICAL,"Critical",IF(T67&gt;=THR_HIGH,"High",IF(T67&gt;=THR_MEDIUM,"Medium","Low"))))</f>
        <v/>
      </c>
    </row>
    <row r="68">
      <c r="A68" s="44" t="n"/>
      <c r="B68" s="44" t="n"/>
      <c r="C68" s="44" t="n"/>
      <c r="D68" s="44" t="n"/>
      <c r="E68" s="44" t="n"/>
      <c r="F68" s="44" t="n"/>
      <c r="G68" s="44" t="n"/>
      <c r="H68" s="44" t="n"/>
      <c r="I68" s="44" t="n"/>
      <c r="J68" s="43" t="str">
        <f>IF(OR(H68="",I68=""),"",H68*I68)</f>
        <v/>
      </c>
      <c r="K68" s="43" t="str">
        <f>IF(J68="","",IF(J68&gt;=THR_CRITICAL,"Critical",IF(J68&gt;=THR_HIGH,"High",IF(J68&gt;=THR_MEDIUM,"Medium","Low"))))</f>
        <v/>
      </c>
      <c r="L68" s="44" t="n"/>
      <c r="M68" s="44" t="n"/>
      <c r="N68" s="44" t="n"/>
      <c r="O68" s="46" t="n"/>
      <c r="P68" s="44" t="n"/>
      <c r="Q68" s="43" t="str">
        <f>IF(OR(O68="",P68="Done",P68="Accepted"),"",IF(TODAY()&gt;O68,TODAY()-O68,0))</f>
        <v/>
      </c>
      <c r="R68" s="44" t="n"/>
      <c r="S68" s="44" t="n"/>
      <c r="T68" s="43" t="str">
        <f>IF(OR(R68="",S68=""),"",R68*S68)</f>
        <v/>
      </c>
      <c r="U68" s="43" t="str">
        <f>IF(T68="","",IF(T68&gt;=THR_CRITICAL,"Critical",IF(T68&gt;=THR_HIGH,"High",IF(T68&gt;=THR_MEDIUM,"Medium","Low"))))</f>
        <v/>
      </c>
    </row>
    <row r="69">
      <c r="A69" s="9" t="n"/>
      <c r="B69" s="9" t="n"/>
      <c r="C69" s="9" t="n"/>
      <c r="D69" s="9" t="n"/>
      <c r="E69" s="9" t="n"/>
      <c r="F69" s="9" t="n"/>
      <c r="G69" s="9" t="n"/>
      <c r="H69" s="9" t="n"/>
      <c r="I69" s="9" t="n"/>
      <c r="J69" s="43" t="str">
        <f>IF(OR(H69="",I69=""),"",H69*I69)</f>
        <v/>
      </c>
      <c r="K69" s="43" t="str">
        <f>IF(J69="","",IF(J69&gt;=THR_CRITICAL,"Critical",IF(J69&gt;=THR_HIGH,"High",IF(J69&gt;=THR_MEDIUM,"Medium","Low"))))</f>
        <v/>
      </c>
      <c r="L69" s="9" t="n"/>
      <c r="M69" s="9" t="n"/>
      <c r="N69" s="9" t="n"/>
      <c r="O69" s="42" t="n"/>
      <c r="P69" s="9" t="n"/>
      <c r="Q69" s="43" t="str">
        <f>IF(OR(O69="",P69="Done",P69="Accepted"),"",IF(TODAY()&gt;O69,TODAY()-O69,0))</f>
        <v/>
      </c>
      <c r="R69" s="9" t="n"/>
      <c r="S69" s="9" t="n"/>
      <c r="T69" s="43" t="str">
        <f>IF(OR(R69="",S69=""),"",R69*S69)</f>
        <v/>
      </c>
      <c r="U69" s="43" t="str">
        <f>IF(T69="","",IF(T69&gt;=THR_CRITICAL,"Critical",IF(T69&gt;=THR_HIGH,"High",IF(T69&gt;=THR_MEDIUM,"Medium","Low"))))</f>
        <v/>
      </c>
    </row>
    <row r="70">
      <c r="A70" s="44" t="n"/>
      <c r="B70" s="44" t="n"/>
      <c r="C70" s="44" t="n"/>
      <c r="D70" s="44" t="n"/>
      <c r="E70" s="44" t="n"/>
      <c r="F70" s="44" t="n"/>
      <c r="G70" s="44" t="n"/>
      <c r="H70" s="44" t="n"/>
      <c r="I70" s="44" t="n"/>
      <c r="J70" s="43" t="str">
        <f>IF(OR(H70="",I70=""),"",H70*I70)</f>
        <v/>
      </c>
      <c r="K70" s="43" t="str">
        <f>IF(J70="","",IF(J70&gt;=THR_CRITICAL,"Critical",IF(J70&gt;=THR_HIGH,"High",IF(J70&gt;=THR_MEDIUM,"Medium","Low"))))</f>
        <v/>
      </c>
      <c r="L70" s="44" t="n"/>
      <c r="M70" s="44" t="n"/>
      <c r="N70" s="44" t="n"/>
      <c r="O70" s="46" t="n"/>
      <c r="P70" s="44" t="n"/>
      <c r="Q70" s="43" t="str">
        <f>IF(OR(O70="",P70="Done",P70="Accepted"),"",IF(TODAY()&gt;O70,TODAY()-O70,0))</f>
        <v/>
      </c>
      <c r="R70" s="44" t="n"/>
      <c r="S70" s="44" t="n"/>
      <c r="T70" s="43" t="str">
        <f>IF(OR(R70="",S70=""),"",R70*S70)</f>
        <v/>
      </c>
      <c r="U70" s="43" t="str">
        <f>IF(T70="","",IF(T70&gt;=THR_CRITICAL,"Critical",IF(T70&gt;=THR_HIGH,"High",IF(T70&gt;=THR_MEDIUM,"Medium","Low"))))</f>
        <v/>
      </c>
    </row>
    <row r="71">
      <c r="A71" s="9" t="n"/>
      <c r="B71" s="9" t="n"/>
      <c r="C71" s="9" t="n"/>
      <c r="D71" s="9" t="n"/>
      <c r="E71" s="9" t="n"/>
      <c r="F71" s="9" t="n"/>
      <c r="G71" s="9" t="n"/>
      <c r="H71" s="9" t="n"/>
      <c r="I71" s="9" t="n"/>
      <c r="J71" s="43" t="str">
        <f>IF(OR(H71="",I71=""),"",H71*I71)</f>
        <v/>
      </c>
      <c r="K71" s="43" t="str">
        <f>IF(J71="","",IF(J71&gt;=THR_CRITICAL,"Critical",IF(J71&gt;=THR_HIGH,"High",IF(J71&gt;=THR_MEDIUM,"Medium","Low"))))</f>
        <v/>
      </c>
      <c r="L71" s="9" t="n"/>
      <c r="M71" s="9" t="n"/>
      <c r="N71" s="9" t="n"/>
      <c r="O71" s="42" t="n"/>
      <c r="P71" s="9" t="n"/>
      <c r="Q71" s="43" t="str">
        <f>IF(OR(O71="",P71="Done",P71="Accepted"),"",IF(TODAY()&gt;O71,TODAY()-O71,0))</f>
        <v/>
      </c>
      <c r="R71" s="9" t="n"/>
      <c r="S71" s="9" t="n"/>
      <c r="T71" s="43" t="str">
        <f>IF(OR(R71="",S71=""),"",R71*S71)</f>
        <v/>
      </c>
      <c r="U71" s="43" t="str">
        <f>IF(T71="","",IF(T71&gt;=THR_CRITICAL,"Critical",IF(T71&gt;=THR_HIGH,"High",IF(T71&gt;=THR_MEDIUM,"Medium","Low"))))</f>
        <v/>
      </c>
    </row>
    <row r="72">
      <c r="A72" s="44" t="n"/>
      <c r="B72" s="44" t="n"/>
      <c r="C72" s="44" t="n"/>
      <c r="D72" s="44" t="n"/>
      <c r="E72" s="44" t="n"/>
      <c r="F72" s="44" t="n"/>
      <c r="G72" s="44" t="n"/>
      <c r="H72" s="44" t="n"/>
      <c r="I72" s="44" t="n"/>
      <c r="J72" s="43" t="str">
        <f>IF(OR(H72="",I72=""),"",H72*I72)</f>
        <v/>
      </c>
      <c r="K72" s="43" t="str">
        <f>IF(J72="","",IF(J72&gt;=THR_CRITICAL,"Critical",IF(J72&gt;=THR_HIGH,"High",IF(J72&gt;=THR_MEDIUM,"Medium","Low"))))</f>
        <v/>
      </c>
      <c r="L72" s="44" t="n"/>
      <c r="M72" s="44" t="n"/>
      <c r="N72" s="44" t="n"/>
      <c r="O72" s="46" t="n"/>
      <c r="P72" s="44" t="n"/>
      <c r="Q72" s="43" t="str">
        <f>IF(OR(O72="",P72="Done",P72="Accepted"),"",IF(TODAY()&gt;O72,TODAY()-O72,0))</f>
        <v/>
      </c>
      <c r="R72" s="44" t="n"/>
      <c r="S72" s="44" t="n"/>
      <c r="T72" s="43" t="str">
        <f>IF(OR(R72="",S72=""),"",R72*S72)</f>
        <v/>
      </c>
      <c r="U72" s="43" t="str">
        <f>IF(T72="","",IF(T72&gt;=THR_CRITICAL,"Critical",IF(T72&gt;=THR_HIGH,"High",IF(T72&gt;=THR_MEDIUM,"Medium","Low"))))</f>
        <v/>
      </c>
    </row>
    <row r="73">
      <c r="A73" s="9" t="n"/>
      <c r="B73" s="9" t="n"/>
      <c r="C73" s="9" t="n"/>
      <c r="D73" s="9" t="n"/>
      <c r="E73" s="9" t="n"/>
      <c r="F73" s="9" t="n"/>
      <c r="G73" s="9" t="n"/>
      <c r="H73" s="9" t="n"/>
      <c r="I73" s="9" t="n"/>
      <c r="J73" s="43" t="str">
        <f>IF(OR(H73="",I73=""),"",H73*I73)</f>
        <v/>
      </c>
      <c r="K73" s="43" t="str">
        <f>IF(J73="","",IF(J73&gt;=THR_CRITICAL,"Critical",IF(J73&gt;=THR_HIGH,"High",IF(J73&gt;=THR_MEDIUM,"Medium","Low"))))</f>
        <v/>
      </c>
      <c r="L73" s="9" t="n"/>
      <c r="M73" s="9" t="n"/>
      <c r="N73" s="9" t="n"/>
      <c r="O73" s="42" t="n"/>
      <c r="P73" s="9" t="n"/>
      <c r="Q73" s="43" t="str">
        <f>IF(OR(O73="",P73="Done",P73="Accepted"),"",IF(TODAY()&gt;O73,TODAY()-O73,0))</f>
        <v/>
      </c>
      <c r="R73" s="9" t="n"/>
      <c r="S73" s="9" t="n"/>
      <c r="T73" s="43" t="str">
        <f>IF(OR(R73="",S73=""),"",R73*S73)</f>
        <v/>
      </c>
      <c r="U73" s="43" t="str">
        <f>IF(T73="","",IF(T73&gt;=THR_CRITICAL,"Critical",IF(T73&gt;=THR_HIGH,"High",IF(T73&gt;=THR_MEDIUM,"Medium","Low"))))</f>
        <v/>
      </c>
    </row>
    <row r="74">
      <c r="A74" s="44" t="n"/>
      <c r="B74" s="44" t="n"/>
      <c r="C74" s="44" t="n"/>
      <c r="D74" s="44" t="n"/>
      <c r="E74" s="44" t="n"/>
      <c r="F74" s="44" t="n"/>
      <c r="G74" s="44" t="n"/>
      <c r="H74" s="44" t="n"/>
      <c r="I74" s="44" t="n"/>
      <c r="J74" s="43" t="str">
        <f>IF(OR(H74="",I74=""),"",H74*I74)</f>
        <v/>
      </c>
      <c r="K74" s="43" t="str">
        <f>IF(J74="","",IF(J74&gt;=THR_CRITICAL,"Critical",IF(J74&gt;=THR_HIGH,"High",IF(J74&gt;=THR_MEDIUM,"Medium","Low"))))</f>
        <v/>
      </c>
      <c r="L74" s="44" t="n"/>
      <c r="M74" s="44" t="n"/>
      <c r="N74" s="44" t="n"/>
      <c r="O74" s="46" t="n"/>
      <c r="P74" s="44" t="n"/>
      <c r="Q74" s="43" t="str">
        <f>IF(OR(O74="",P74="Done",P74="Accepted"),"",IF(TODAY()&gt;O74,TODAY()-O74,0))</f>
        <v/>
      </c>
      <c r="R74" s="44" t="n"/>
      <c r="S74" s="44" t="n"/>
      <c r="T74" s="43" t="str">
        <f>IF(OR(R74="",S74=""),"",R74*S74)</f>
        <v/>
      </c>
      <c r="U74" s="43" t="str">
        <f>IF(T74="","",IF(T74&gt;=THR_CRITICAL,"Critical",IF(T74&gt;=THR_HIGH,"High",IF(T74&gt;=THR_MEDIUM,"Medium","Low"))))</f>
        <v/>
      </c>
    </row>
    <row r="75">
      <c r="A75" s="9" t="n"/>
      <c r="B75" s="9" t="n"/>
      <c r="C75" s="9" t="n"/>
      <c r="D75" s="9" t="n"/>
      <c r="E75" s="9" t="n"/>
      <c r="F75" s="9" t="n"/>
      <c r="G75" s="9" t="n"/>
      <c r="H75" s="9" t="n"/>
      <c r="I75" s="9" t="n"/>
      <c r="J75" s="43" t="str">
        <f>IF(OR(H75="",I75=""),"",H75*I75)</f>
        <v/>
      </c>
      <c r="K75" s="43" t="str">
        <f>IF(J75="","",IF(J75&gt;=THR_CRITICAL,"Critical",IF(J75&gt;=THR_HIGH,"High",IF(J75&gt;=THR_MEDIUM,"Medium","Low"))))</f>
        <v/>
      </c>
      <c r="L75" s="9" t="n"/>
      <c r="M75" s="9" t="n"/>
      <c r="N75" s="9" t="n"/>
      <c r="O75" s="42" t="n"/>
      <c r="P75" s="9" t="n"/>
      <c r="Q75" s="43" t="str">
        <f>IF(OR(O75="",P75="Done",P75="Accepted"),"",IF(TODAY()&gt;O75,TODAY()-O75,0))</f>
        <v/>
      </c>
      <c r="R75" s="9" t="n"/>
      <c r="S75" s="9" t="n"/>
      <c r="T75" s="43" t="str">
        <f>IF(OR(R75="",S75=""),"",R75*S75)</f>
        <v/>
      </c>
      <c r="U75" s="43" t="str">
        <f>IF(T75="","",IF(T75&gt;=THR_CRITICAL,"Critical",IF(T75&gt;=THR_HIGH,"High",IF(T75&gt;=THR_MEDIUM,"Medium","Low"))))</f>
        <v/>
      </c>
    </row>
    <row r="76">
      <c r="A76" s="44" t="n"/>
      <c r="B76" s="44" t="n"/>
      <c r="C76" s="44" t="n"/>
      <c r="D76" s="44" t="n"/>
      <c r="E76" s="44" t="n"/>
      <c r="F76" s="44" t="n"/>
      <c r="G76" s="44" t="n"/>
      <c r="H76" s="44" t="n"/>
      <c r="I76" s="44" t="n"/>
      <c r="J76" s="43" t="str">
        <f>IF(OR(H76="",I76=""),"",H76*I76)</f>
        <v/>
      </c>
      <c r="K76" s="43" t="str">
        <f>IF(J76="","",IF(J76&gt;=THR_CRITICAL,"Critical",IF(J76&gt;=THR_HIGH,"High",IF(J76&gt;=THR_MEDIUM,"Medium","Low"))))</f>
        <v/>
      </c>
      <c r="L76" s="44" t="n"/>
      <c r="M76" s="44" t="n"/>
      <c r="N76" s="44" t="n"/>
      <c r="O76" s="46" t="n"/>
      <c r="P76" s="44" t="n"/>
      <c r="Q76" s="43" t="str">
        <f>IF(OR(O76="",P76="Done",P76="Accepted"),"",IF(TODAY()&gt;O76,TODAY()-O76,0))</f>
        <v/>
      </c>
      <c r="R76" s="44" t="n"/>
      <c r="S76" s="44" t="n"/>
      <c r="T76" s="43" t="str">
        <f>IF(OR(R76="",S76=""),"",R76*S76)</f>
        <v/>
      </c>
      <c r="U76" s="43" t="str">
        <f>IF(T76="","",IF(T76&gt;=THR_CRITICAL,"Critical",IF(T76&gt;=THR_HIGH,"High",IF(T76&gt;=THR_MEDIUM,"Medium","Low"))))</f>
        <v/>
      </c>
    </row>
    <row r="77">
      <c r="A77" s="9" t="n"/>
      <c r="B77" s="9" t="n"/>
      <c r="C77" s="9" t="n"/>
      <c r="D77" s="9" t="n"/>
      <c r="E77" s="9" t="n"/>
      <c r="F77" s="9" t="n"/>
      <c r="G77" s="9" t="n"/>
      <c r="H77" s="9" t="n"/>
      <c r="I77" s="9" t="n"/>
      <c r="J77" s="43" t="str">
        <f>IF(OR(H77="",I77=""),"",H77*I77)</f>
        <v/>
      </c>
      <c r="K77" s="43" t="str">
        <f>IF(J77="","",IF(J77&gt;=THR_CRITICAL,"Critical",IF(J77&gt;=THR_HIGH,"High",IF(J77&gt;=THR_MEDIUM,"Medium","Low"))))</f>
        <v/>
      </c>
      <c r="L77" s="9" t="n"/>
      <c r="M77" s="9" t="n"/>
      <c r="N77" s="9" t="n"/>
      <c r="O77" s="42" t="n"/>
      <c r="P77" s="9" t="n"/>
      <c r="Q77" s="43" t="str">
        <f>IF(OR(O77="",P77="Done",P77="Accepted"),"",IF(TODAY()&gt;O77,TODAY()-O77,0))</f>
        <v/>
      </c>
      <c r="R77" s="9" t="n"/>
      <c r="S77" s="9" t="n"/>
      <c r="T77" s="43" t="str">
        <f>IF(OR(R77="",S77=""),"",R77*S77)</f>
        <v/>
      </c>
      <c r="U77" s="43" t="str">
        <f>IF(T77="","",IF(T77&gt;=THR_CRITICAL,"Critical",IF(T77&gt;=THR_HIGH,"High",IF(T77&gt;=THR_MEDIUM,"Medium","Low"))))</f>
        <v/>
      </c>
    </row>
    <row r="78">
      <c r="A78" s="44" t="n"/>
      <c r="B78" s="44" t="n"/>
      <c r="C78" s="44" t="n"/>
      <c r="D78" s="44" t="n"/>
      <c r="E78" s="44" t="n"/>
      <c r="F78" s="44" t="n"/>
      <c r="G78" s="44" t="n"/>
      <c r="H78" s="44" t="n"/>
      <c r="I78" s="44" t="n"/>
      <c r="J78" s="43" t="str">
        <f>IF(OR(H78="",I78=""),"",H78*I78)</f>
        <v/>
      </c>
      <c r="K78" s="43" t="str">
        <f>IF(J78="","",IF(J78&gt;=THR_CRITICAL,"Critical",IF(J78&gt;=THR_HIGH,"High",IF(J78&gt;=THR_MEDIUM,"Medium","Low"))))</f>
        <v/>
      </c>
      <c r="L78" s="44" t="n"/>
      <c r="M78" s="44" t="n"/>
      <c r="N78" s="44" t="n"/>
      <c r="O78" s="46" t="n"/>
      <c r="P78" s="44" t="n"/>
      <c r="Q78" s="43" t="str">
        <f>IF(OR(O78="",P78="Done",P78="Accepted"),"",IF(TODAY()&gt;O78,TODAY()-O78,0))</f>
        <v/>
      </c>
      <c r="R78" s="44" t="n"/>
      <c r="S78" s="44" t="n"/>
      <c r="T78" s="43" t="str">
        <f>IF(OR(R78="",S78=""),"",R78*S78)</f>
        <v/>
      </c>
      <c r="U78" s="43" t="str">
        <f>IF(T78="","",IF(T78&gt;=THR_CRITICAL,"Critical",IF(T78&gt;=THR_HIGH,"High",IF(T78&gt;=THR_MEDIUM,"Medium","Low"))))</f>
        <v/>
      </c>
    </row>
    <row r="79">
      <c r="A79" s="9" t="n"/>
      <c r="B79" s="9" t="n"/>
      <c r="C79" s="9" t="n"/>
      <c r="D79" s="9" t="n"/>
      <c r="E79" s="9" t="n"/>
      <c r="F79" s="9" t="n"/>
      <c r="G79" s="9" t="n"/>
      <c r="H79" s="9" t="n"/>
      <c r="I79" s="9" t="n"/>
      <c r="J79" s="43" t="str">
        <f>IF(OR(H79="",I79=""),"",H79*I79)</f>
        <v/>
      </c>
      <c r="K79" s="43" t="str">
        <f>IF(J79="","",IF(J79&gt;=THR_CRITICAL,"Critical",IF(J79&gt;=THR_HIGH,"High",IF(J79&gt;=THR_MEDIUM,"Medium","Low"))))</f>
        <v/>
      </c>
      <c r="L79" s="9" t="n"/>
      <c r="M79" s="9" t="n"/>
      <c r="N79" s="9" t="n"/>
      <c r="O79" s="42" t="n"/>
      <c r="P79" s="9" t="n"/>
      <c r="Q79" s="43" t="str">
        <f>IF(OR(O79="",P79="Done",P79="Accepted"),"",IF(TODAY()&gt;O79,TODAY()-O79,0))</f>
        <v/>
      </c>
      <c r="R79" s="9" t="n"/>
      <c r="S79" s="9" t="n"/>
      <c r="T79" s="43" t="str">
        <f>IF(OR(R79="",S79=""),"",R79*S79)</f>
        <v/>
      </c>
      <c r="U79" s="43" t="str">
        <f>IF(T79="","",IF(T79&gt;=THR_CRITICAL,"Critical",IF(T79&gt;=THR_HIGH,"High",IF(T79&gt;=THR_MEDIUM,"Medium","Low"))))</f>
        <v/>
      </c>
    </row>
    <row r="80">
      <c r="A80" s="44" t="n"/>
      <c r="B80" s="44" t="n"/>
      <c r="C80" s="44" t="n"/>
      <c r="D80" s="44" t="n"/>
      <c r="E80" s="44" t="n"/>
      <c r="F80" s="44" t="n"/>
      <c r="G80" s="44" t="n"/>
      <c r="H80" s="44" t="n"/>
      <c r="I80" s="44" t="n"/>
      <c r="J80" s="43" t="str">
        <f>IF(OR(H80="",I80=""),"",H80*I80)</f>
        <v/>
      </c>
      <c r="K80" s="43" t="str">
        <f>IF(J80="","",IF(J80&gt;=THR_CRITICAL,"Critical",IF(J80&gt;=THR_HIGH,"High",IF(J80&gt;=THR_MEDIUM,"Medium","Low"))))</f>
        <v/>
      </c>
      <c r="L80" s="44" t="n"/>
      <c r="M80" s="44" t="n"/>
      <c r="N80" s="44" t="n"/>
      <c r="O80" s="46" t="n"/>
      <c r="P80" s="44" t="n"/>
      <c r="Q80" s="43" t="str">
        <f>IF(OR(O80="",P80="Done",P80="Accepted"),"",IF(TODAY()&gt;O80,TODAY()-O80,0))</f>
        <v/>
      </c>
      <c r="R80" s="44" t="n"/>
      <c r="S80" s="44" t="n"/>
      <c r="T80" s="43" t="str">
        <f>IF(OR(R80="",S80=""),"",R80*S80)</f>
        <v/>
      </c>
      <c r="U80" s="43" t="str">
        <f>IF(T80="","",IF(T80&gt;=THR_CRITICAL,"Critical",IF(T80&gt;=THR_HIGH,"High",IF(T80&gt;=THR_MEDIUM,"Medium","Low"))))</f>
        <v/>
      </c>
    </row>
    <row r="81">
      <c r="A81" s="9" t="n"/>
      <c r="B81" s="9" t="n"/>
      <c r="C81" s="9" t="n"/>
      <c r="D81" s="9" t="n"/>
      <c r="E81" s="9" t="n"/>
      <c r="F81" s="9" t="n"/>
      <c r="G81" s="9" t="n"/>
      <c r="H81" s="9" t="n"/>
      <c r="I81" s="9" t="n"/>
      <c r="J81" s="43" t="str">
        <f>IF(OR(H81="",I81=""),"",H81*I81)</f>
        <v/>
      </c>
      <c r="K81" s="43" t="str">
        <f>IF(J81="","",IF(J81&gt;=THR_CRITICAL,"Critical",IF(J81&gt;=THR_HIGH,"High",IF(J81&gt;=THR_MEDIUM,"Medium","Low"))))</f>
        <v/>
      </c>
      <c r="L81" s="9" t="n"/>
      <c r="M81" s="9" t="n"/>
      <c r="N81" s="9" t="n"/>
      <c r="O81" s="42" t="n"/>
      <c r="P81" s="9" t="n"/>
      <c r="Q81" s="43" t="str">
        <f>IF(OR(O81="",P81="Done",P81="Accepted"),"",IF(TODAY()&gt;O81,TODAY()-O81,0))</f>
        <v/>
      </c>
      <c r="R81" s="9" t="n"/>
      <c r="S81" s="9" t="n"/>
      <c r="T81" s="43" t="str">
        <f>IF(OR(R81="",S81=""),"",R81*S81)</f>
        <v/>
      </c>
      <c r="U81" s="43" t="str">
        <f>IF(T81="","",IF(T81&gt;=THR_CRITICAL,"Critical",IF(T81&gt;=THR_HIGH,"High",IF(T81&gt;=THR_MEDIUM,"Medium","Low"))))</f>
        <v/>
      </c>
    </row>
    <row r="82">
      <c r="A82" s="44" t="n"/>
      <c r="B82" s="44" t="n"/>
      <c r="C82" s="44" t="n"/>
      <c r="D82" s="44" t="n"/>
      <c r="E82" s="44" t="n"/>
      <c r="F82" s="44" t="n"/>
      <c r="G82" s="44" t="n"/>
      <c r="H82" s="44" t="n"/>
      <c r="I82" s="44" t="n"/>
      <c r="J82" s="43" t="str">
        <f>IF(OR(H82="",I82=""),"",H82*I82)</f>
        <v/>
      </c>
      <c r="K82" s="43" t="str">
        <f>IF(J82="","",IF(J82&gt;=THR_CRITICAL,"Critical",IF(J82&gt;=THR_HIGH,"High",IF(J82&gt;=THR_MEDIUM,"Medium","Low"))))</f>
        <v/>
      </c>
      <c r="L82" s="44" t="n"/>
      <c r="M82" s="44" t="n"/>
      <c r="N82" s="44" t="n"/>
      <c r="O82" s="46" t="n"/>
      <c r="P82" s="44" t="n"/>
      <c r="Q82" s="43" t="str">
        <f>IF(OR(O82="",P82="Done",P82="Accepted"),"",IF(TODAY()&gt;O82,TODAY()-O82,0))</f>
        <v/>
      </c>
      <c r="R82" s="44" t="n"/>
      <c r="S82" s="44" t="n"/>
      <c r="T82" s="43" t="str">
        <f>IF(OR(R82="",S82=""),"",R82*S82)</f>
        <v/>
      </c>
      <c r="U82" s="43" t="str">
        <f>IF(T82="","",IF(T82&gt;=THR_CRITICAL,"Critical",IF(T82&gt;=THR_HIGH,"High",IF(T82&gt;=THR_MEDIUM,"Medium","Low"))))</f>
        <v/>
      </c>
    </row>
    <row r="83">
      <c r="A83" s="9" t="n"/>
      <c r="B83" s="9" t="n"/>
      <c r="C83" s="9" t="n"/>
      <c r="D83" s="9" t="n"/>
      <c r="E83" s="9" t="n"/>
      <c r="F83" s="9" t="n"/>
      <c r="G83" s="9" t="n"/>
      <c r="H83" s="9" t="n"/>
      <c r="I83" s="9" t="n"/>
      <c r="J83" s="43" t="str">
        <f>IF(OR(H83="",I83=""),"",H83*I83)</f>
        <v/>
      </c>
      <c r="K83" s="43" t="str">
        <f>IF(J83="","",IF(J83&gt;=THR_CRITICAL,"Critical",IF(J83&gt;=THR_HIGH,"High",IF(J83&gt;=THR_MEDIUM,"Medium","Low"))))</f>
        <v/>
      </c>
      <c r="L83" s="9" t="n"/>
      <c r="M83" s="9" t="n"/>
      <c r="N83" s="9" t="n"/>
      <c r="O83" s="42" t="n"/>
      <c r="P83" s="9" t="n"/>
      <c r="Q83" s="43" t="str">
        <f>IF(OR(O83="",P83="Done",P83="Accepted"),"",IF(TODAY()&gt;O83,TODAY()-O83,0))</f>
        <v/>
      </c>
      <c r="R83" s="9" t="n"/>
      <c r="S83" s="9" t="n"/>
      <c r="T83" s="43" t="str">
        <f>IF(OR(R83="",S83=""),"",R83*S83)</f>
        <v/>
      </c>
      <c r="U83" s="43" t="str">
        <f>IF(T83="","",IF(T83&gt;=THR_CRITICAL,"Critical",IF(T83&gt;=THR_HIGH,"High",IF(T83&gt;=THR_MEDIUM,"Medium","Low"))))</f>
        <v/>
      </c>
    </row>
    <row r="84">
      <c r="A84" s="44" t="n"/>
      <c r="B84" s="44" t="n"/>
      <c r="C84" s="44" t="n"/>
      <c r="D84" s="44" t="n"/>
      <c r="E84" s="44" t="n"/>
      <c r="F84" s="44" t="n"/>
      <c r="G84" s="44" t="n"/>
      <c r="H84" s="44" t="n"/>
      <c r="I84" s="44" t="n"/>
      <c r="J84" s="43" t="str">
        <f>IF(OR(H84="",I84=""),"",H84*I84)</f>
        <v/>
      </c>
      <c r="K84" s="43" t="str">
        <f>IF(J84="","",IF(J84&gt;=THR_CRITICAL,"Critical",IF(J84&gt;=THR_HIGH,"High",IF(J84&gt;=THR_MEDIUM,"Medium","Low"))))</f>
        <v/>
      </c>
      <c r="L84" s="44" t="n"/>
      <c r="M84" s="44" t="n"/>
      <c r="N84" s="44" t="n"/>
      <c r="O84" s="46" t="n"/>
      <c r="P84" s="44" t="n"/>
      <c r="Q84" s="43" t="str">
        <f>IF(OR(O84="",P84="Done",P84="Accepted"),"",IF(TODAY()&gt;O84,TODAY()-O84,0))</f>
        <v/>
      </c>
      <c r="R84" s="44" t="n"/>
      <c r="S84" s="44" t="n"/>
      <c r="T84" s="43" t="str">
        <f>IF(OR(R84="",S84=""),"",R84*S84)</f>
        <v/>
      </c>
      <c r="U84" s="43" t="str">
        <f>IF(T84="","",IF(T84&gt;=THR_CRITICAL,"Critical",IF(T84&gt;=THR_HIGH,"High",IF(T84&gt;=THR_MEDIUM,"Medium","Low"))))</f>
        <v/>
      </c>
    </row>
    <row r="85">
      <c r="A85" s="9" t="n"/>
      <c r="B85" s="9" t="n"/>
      <c r="C85" s="9" t="n"/>
      <c r="D85" s="9" t="n"/>
      <c r="E85" s="9" t="n"/>
      <c r="F85" s="9" t="n"/>
      <c r="G85" s="9" t="n"/>
      <c r="H85" s="9" t="n"/>
      <c r="I85" s="9" t="n"/>
      <c r="J85" s="43" t="str">
        <f>IF(OR(H85="",I85=""),"",H85*I85)</f>
        <v/>
      </c>
      <c r="K85" s="43" t="str">
        <f>IF(J85="","",IF(J85&gt;=THR_CRITICAL,"Critical",IF(J85&gt;=THR_HIGH,"High",IF(J85&gt;=THR_MEDIUM,"Medium","Low"))))</f>
        <v/>
      </c>
      <c r="L85" s="9" t="n"/>
      <c r="M85" s="9" t="n"/>
      <c r="N85" s="9" t="n"/>
      <c r="O85" s="42" t="n"/>
      <c r="P85" s="9" t="n"/>
      <c r="Q85" s="43" t="str">
        <f>IF(OR(O85="",P85="Done",P85="Accepted"),"",IF(TODAY()&gt;O85,TODAY()-O85,0))</f>
        <v/>
      </c>
      <c r="R85" s="9" t="n"/>
      <c r="S85" s="9" t="n"/>
      <c r="T85" s="43" t="str">
        <f>IF(OR(R85="",S85=""),"",R85*S85)</f>
        <v/>
      </c>
      <c r="U85" s="43" t="str">
        <f>IF(T85="","",IF(T85&gt;=THR_CRITICAL,"Critical",IF(T85&gt;=THR_HIGH,"High",IF(T85&gt;=THR_MEDIUM,"Medium","Low"))))</f>
        <v/>
      </c>
    </row>
    <row r="86">
      <c r="A86" s="44" t="n"/>
      <c r="B86" s="44" t="n"/>
      <c r="C86" s="44" t="n"/>
      <c r="D86" s="44" t="n"/>
      <c r="E86" s="44" t="n"/>
      <c r="F86" s="44" t="n"/>
      <c r="G86" s="44" t="n"/>
      <c r="H86" s="44" t="n"/>
      <c r="I86" s="44" t="n"/>
      <c r="J86" s="43" t="str">
        <f>IF(OR(H86="",I86=""),"",H86*I86)</f>
        <v/>
      </c>
      <c r="K86" s="43" t="str">
        <f>IF(J86="","",IF(J86&gt;=THR_CRITICAL,"Critical",IF(J86&gt;=THR_HIGH,"High",IF(J86&gt;=THR_MEDIUM,"Medium","Low"))))</f>
        <v/>
      </c>
      <c r="L86" s="44" t="n"/>
      <c r="M86" s="44" t="n"/>
      <c r="N86" s="44" t="n"/>
      <c r="O86" s="46" t="n"/>
      <c r="P86" s="44" t="n"/>
      <c r="Q86" s="43" t="str">
        <f>IF(OR(O86="",P86="Done",P86="Accepted"),"",IF(TODAY()&gt;O86,TODAY()-O86,0))</f>
        <v/>
      </c>
      <c r="R86" s="44" t="n"/>
      <c r="S86" s="44" t="n"/>
      <c r="T86" s="43" t="str">
        <f>IF(OR(R86="",S86=""),"",R86*S86)</f>
        <v/>
      </c>
      <c r="U86" s="43" t="str">
        <f>IF(T86="","",IF(T86&gt;=THR_CRITICAL,"Critical",IF(T86&gt;=THR_HIGH,"High",IF(T86&gt;=THR_MEDIUM,"Medium","Low"))))</f>
        <v/>
      </c>
    </row>
    <row r="87">
      <c r="A87" s="9" t="n"/>
      <c r="B87" s="9" t="n"/>
      <c r="C87" s="9" t="n"/>
      <c r="D87" s="9" t="n"/>
      <c r="E87" s="9" t="n"/>
      <c r="F87" s="9" t="n"/>
      <c r="G87" s="9" t="n"/>
      <c r="H87" s="9" t="n"/>
      <c r="I87" s="9" t="n"/>
      <c r="J87" s="43" t="str">
        <f>IF(OR(H87="",I87=""),"",H87*I87)</f>
        <v/>
      </c>
      <c r="K87" s="43" t="str">
        <f>IF(J87="","",IF(J87&gt;=THR_CRITICAL,"Critical",IF(J87&gt;=THR_HIGH,"High",IF(J87&gt;=THR_MEDIUM,"Medium","Low"))))</f>
        <v/>
      </c>
      <c r="L87" s="9" t="n"/>
      <c r="M87" s="9" t="n"/>
      <c r="N87" s="9" t="n"/>
      <c r="O87" s="42" t="n"/>
      <c r="P87" s="9" t="n"/>
      <c r="Q87" s="43" t="str">
        <f>IF(OR(O87="",P87="Done",P87="Accepted"),"",IF(TODAY()&gt;O87,TODAY()-O87,0))</f>
        <v/>
      </c>
      <c r="R87" s="9" t="n"/>
      <c r="S87" s="9" t="n"/>
      <c r="T87" s="43" t="str">
        <f>IF(OR(R87="",S87=""),"",R87*S87)</f>
        <v/>
      </c>
      <c r="U87" s="43" t="str">
        <f>IF(T87="","",IF(T87&gt;=THR_CRITICAL,"Critical",IF(T87&gt;=THR_HIGH,"High",IF(T87&gt;=THR_MEDIUM,"Medium","Low"))))</f>
        <v/>
      </c>
    </row>
    <row r="88">
      <c r="A88" s="44" t="n"/>
      <c r="B88" s="44" t="n"/>
      <c r="C88" s="44" t="n"/>
      <c r="D88" s="44" t="n"/>
      <c r="E88" s="44" t="n"/>
      <c r="F88" s="44" t="n"/>
      <c r="G88" s="44" t="n"/>
      <c r="H88" s="44" t="n"/>
      <c r="I88" s="44" t="n"/>
      <c r="J88" s="43" t="str">
        <f>IF(OR(H88="",I88=""),"",H88*I88)</f>
        <v/>
      </c>
      <c r="K88" s="43" t="str">
        <f>IF(J88="","",IF(J88&gt;=THR_CRITICAL,"Critical",IF(J88&gt;=THR_HIGH,"High",IF(J88&gt;=THR_MEDIUM,"Medium","Low"))))</f>
        <v/>
      </c>
      <c r="L88" s="44" t="n"/>
      <c r="M88" s="44" t="n"/>
      <c r="N88" s="44" t="n"/>
      <c r="O88" s="46" t="n"/>
      <c r="P88" s="44" t="n"/>
      <c r="Q88" s="43" t="str">
        <f>IF(OR(O88="",P88="Done",P88="Accepted"),"",IF(TODAY()&gt;O88,TODAY()-O88,0))</f>
        <v/>
      </c>
      <c r="R88" s="44" t="n"/>
      <c r="S88" s="44" t="n"/>
      <c r="T88" s="43" t="str">
        <f>IF(OR(R88="",S88=""),"",R88*S88)</f>
        <v/>
      </c>
      <c r="U88" s="43" t="str">
        <f>IF(T88="","",IF(T88&gt;=THR_CRITICAL,"Critical",IF(T88&gt;=THR_HIGH,"High",IF(T88&gt;=THR_MEDIUM,"Medium","Low"))))</f>
        <v/>
      </c>
    </row>
    <row r="89">
      <c r="A89" s="9" t="n"/>
      <c r="B89" s="9" t="n"/>
      <c r="C89" s="9" t="n"/>
      <c r="D89" s="9" t="n"/>
      <c r="E89" s="9" t="n"/>
      <c r="F89" s="9" t="n"/>
      <c r="G89" s="9" t="n"/>
      <c r="H89" s="9" t="n"/>
      <c r="I89" s="9" t="n"/>
      <c r="J89" s="43" t="str">
        <f>IF(OR(H89="",I89=""),"",H89*I89)</f>
        <v/>
      </c>
      <c r="K89" s="43" t="str">
        <f>IF(J89="","",IF(J89&gt;=THR_CRITICAL,"Critical",IF(J89&gt;=THR_HIGH,"High",IF(J89&gt;=THR_MEDIUM,"Medium","Low"))))</f>
        <v/>
      </c>
      <c r="L89" s="9" t="n"/>
      <c r="M89" s="9" t="n"/>
      <c r="N89" s="9" t="n"/>
      <c r="O89" s="42" t="n"/>
      <c r="P89" s="9" t="n"/>
      <c r="Q89" s="43" t="str">
        <f>IF(OR(O89="",P89="Done",P89="Accepted"),"",IF(TODAY()&gt;O89,TODAY()-O89,0))</f>
        <v/>
      </c>
      <c r="R89" s="9" t="n"/>
      <c r="S89" s="9" t="n"/>
      <c r="T89" s="43" t="str">
        <f>IF(OR(R89="",S89=""),"",R89*S89)</f>
        <v/>
      </c>
      <c r="U89" s="43" t="str">
        <f>IF(T89="","",IF(T89&gt;=THR_CRITICAL,"Critical",IF(T89&gt;=THR_HIGH,"High",IF(T89&gt;=THR_MEDIUM,"Medium","Low"))))</f>
        <v/>
      </c>
    </row>
    <row r="90">
      <c r="A90" s="44" t="n"/>
      <c r="B90" s="44" t="n"/>
      <c r="C90" s="44" t="n"/>
      <c r="D90" s="44" t="n"/>
      <c r="E90" s="44" t="n"/>
      <c r="F90" s="44" t="n"/>
      <c r="G90" s="44" t="n"/>
      <c r="H90" s="44" t="n"/>
      <c r="I90" s="44" t="n"/>
      <c r="J90" s="43" t="str">
        <f>IF(OR(H90="",I90=""),"",H90*I90)</f>
        <v/>
      </c>
      <c r="K90" s="43" t="str">
        <f>IF(J90="","",IF(J90&gt;=THR_CRITICAL,"Critical",IF(J90&gt;=THR_HIGH,"High",IF(J90&gt;=THR_MEDIUM,"Medium","Low"))))</f>
        <v/>
      </c>
      <c r="L90" s="44" t="n"/>
      <c r="M90" s="44" t="n"/>
      <c r="N90" s="44" t="n"/>
      <c r="O90" s="46" t="n"/>
      <c r="P90" s="44" t="n"/>
      <c r="Q90" s="43" t="str">
        <f>IF(OR(O90="",P90="Done",P90="Accepted"),"",IF(TODAY()&gt;O90,TODAY()-O90,0))</f>
        <v/>
      </c>
      <c r="R90" s="44" t="n"/>
      <c r="S90" s="44" t="n"/>
      <c r="T90" s="43" t="str">
        <f>IF(OR(R90="",S90=""),"",R90*S90)</f>
        <v/>
      </c>
      <c r="U90" s="43" t="str">
        <f>IF(T90="","",IF(T90&gt;=THR_CRITICAL,"Critical",IF(T90&gt;=THR_HIGH,"High",IF(T90&gt;=THR_MEDIUM,"Medium","Low"))))</f>
        <v/>
      </c>
    </row>
    <row r="91">
      <c r="A91" s="9" t="n"/>
      <c r="B91" s="9" t="n"/>
      <c r="C91" s="9" t="n"/>
      <c r="D91" s="9" t="n"/>
      <c r="E91" s="9" t="n"/>
      <c r="F91" s="9" t="n"/>
      <c r="G91" s="9" t="n"/>
      <c r="H91" s="9" t="n"/>
      <c r="I91" s="9" t="n"/>
      <c r="J91" s="43" t="str">
        <f>IF(OR(H91="",I91=""),"",H91*I91)</f>
        <v/>
      </c>
      <c r="K91" s="43" t="str">
        <f>IF(J91="","",IF(J91&gt;=THR_CRITICAL,"Critical",IF(J91&gt;=THR_HIGH,"High",IF(J91&gt;=THR_MEDIUM,"Medium","Low"))))</f>
        <v/>
      </c>
      <c r="L91" s="9" t="n"/>
      <c r="M91" s="9" t="n"/>
      <c r="N91" s="9" t="n"/>
      <c r="O91" s="42" t="n"/>
      <c r="P91" s="9" t="n"/>
      <c r="Q91" s="43" t="str">
        <f>IF(OR(O91="",P91="Done",P91="Accepted"),"",IF(TODAY()&gt;O91,TODAY()-O91,0))</f>
        <v/>
      </c>
      <c r="R91" s="9" t="n"/>
      <c r="S91" s="9" t="n"/>
      <c r="T91" s="43" t="str">
        <f>IF(OR(R91="",S91=""),"",R91*S91)</f>
        <v/>
      </c>
      <c r="U91" s="43" t="str">
        <f>IF(T91="","",IF(T91&gt;=THR_CRITICAL,"Critical",IF(T91&gt;=THR_HIGH,"High",IF(T91&gt;=THR_MEDIUM,"Medium","Low"))))</f>
        <v/>
      </c>
    </row>
    <row r="92">
      <c r="A92" s="44" t="n"/>
      <c r="B92" s="44" t="n"/>
      <c r="C92" s="44" t="n"/>
      <c r="D92" s="44" t="n"/>
      <c r="E92" s="44" t="n"/>
      <c r="F92" s="44" t="n"/>
      <c r="G92" s="44" t="n"/>
      <c r="H92" s="44" t="n"/>
      <c r="I92" s="44" t="n"/>
      <c r="J92" s="43" t="str">
        <f>IF(OR(H92="",I92=""),"",H92*I92)</f>
        <v/>
      </c>
      <c r="K92" s="43" t="str">
        <f>IF(J92="","",IF(J92&gt;=THR_CRITICAL,"Critical",IF(J92&gt;=THR_HIGH,"High",IF(J92&gt;=THR_MEDIUM,"Medium","Low"))))</f>
        <v/>
      </c>
      <c r="L92" s="44" t="n"/>
      <c r="M92" s="44" t="n"/>
      <c r="N92" s="44" t="n"/>
      <c r="O92" s="46" t="n"/>
      <c r="P92" s="44" t="n"/>
      <c r="Q92" s="43" t="str">
        <f>IF(OR(O92="",P92="Done",P92="Accepted"),"",IF(TODAY()&gt;O92,TODAY()-O92,0))</f>
        <v/>
      </c>
      <c r="R92" s="44" t="n"/>
      <c r="S92" s="44" t="n"/>
      <c r="T92" s="43" t="str">
        <f>IF(OR(R92="",S92=""),"",R92*S92)</f>
        <v/>
      </c>
      <c r="U92" s="43" t="str">
        <f>IF(T92="","",IF(T92&gt;=THR_CRITICAL,"Critical",IF(T92&gt;=THR_HIGH,"High",IF(T92&gt;=THR_MEDIUM,"Medium","Low"))))</f>
        <v/>
      </c>
    </row>
    <row r="93">
      <c r="A93" s="9" t="n"/>
      <c r="B93" s="9" t="n"/>
      <c r="C93" s="9" t="n"/>
      <c r="D93" s="9" t="n"/>
      <c r="E93" s="9" t="n"/>
      <c r="F93" s="9" t="n"/>
      <c r="G93" s="9" t="n"/>
      <c r="H93" s="9" t="n"/>
      <c r="I93" s="9" t="n"/>
      <c r="J93" s="43" t="str">
        <f>IF(OR(H93="",I93=""),"",H93*I93)</f>
        <v/>
      </c>
      <c r="K93" s="43" t="str">
        <f>IF(J93="","",IF(J93&gt;=THR_CRITICAL,"Critical",IF(J93&gt;=THR_HIGH,"High",IF(J93&gt;=THR_MEDIUM,"Medium","Low"))))</f>
        <v/>
      </c>
      <c r="L93" s="9" t="n"/>
      <c r="M93" s="9" t="n"/>
      <c r="N93" s="9" t="n"/>
      <c r="O93" s="42" t="n"/>
      <c r="P93" s="9" t="n"/>
      <c r="Q93" s="43" t="str">
        <f>IF(OR(O93="",P93="Done",P93="Accepted"),"",IF(TODAY()&gt;O93,TODAY()-O93,0))</f>
        <v/>
      </c>
      <c r="R93" s="9" t="n"/>
      <c r="S93" s="9" t="n"/>
      <c r="T93" s="43" t="str">
        <f>IF(OR(R93="",S93=""),"",R93*S93)</f>
        <v/>
      </c>
      <c r="U93" s="43" t="str">
        <f>IF(T93="","",IF(T93&gt;=THR_CRITICAL,"Critical",IF(T93&gt;=THR_HIGH,"High",IF(T93&gt;=THR_MEDIUM,"Medium","Low"))))</f>
        <v/>
      </c>
    </row>
    <row r="94">
      <c r="A94" s="44" t="n"/>
      <c r="B94" s="44" t="n"/>
      <c r="C94" s="44" t="n"/>
      <c r="D94" s="44" t="n"/>
      <c r="E94" s="44" t="n"/>
      <c r="F94" s="44" t="n"/>
      <c r="G94" s="44" t="n"/>
      <c r="H94" s="44" t="n"/>
      <c r="I94" s="44" t="n"/>
      <c r="J94" s="43" t="str">
        <f>IF(OR(H94="",I94=""),"",H94*I94)</f>
        <v/>
      </c>
      <c r="K94" s="43" t="str">
        <f>IF(J94="","",IF(J94&gt;=THR_CRITICAL,"Critical",IF(J94&gt;=THR_HIGH,"High",IF(J94&gt;=THR_MEDIUM,"Medium","Low"))))</f>
        <v/>
      </c>
      <c r="L94" s="44" t="n"/>
      <c r="M94" s="44" t="n"/>
      <c r="N94" s="44" t="n"/>
      <c r="O94" s="46" t="n"/>
      <c r="P94" s="44" t="n"/>
      <c r="Q94" s="43" t="str">
        <f>IF(OR(O94="",P94="Done",P94="Accepted"),"",IF(TODAY()&gt;O94,TODAY()-O94,0))</f>
        <v/>
      </c>
      <c r="R94" s="44" t="n"/>
      <c r="S94" s="44" t="n"/>
      <c r="T94" s="43" t="str">
        <f>IF(OR(R94="",S94=""),"",R94*S94)</f>
        <v/>
      </c>
      <c r="U94" s="43" t="str">
        <f>IF(T94="","",IF(T94&gt;=THR_CRITICAL,"Critical",IF(T94&gt;=THR_HIGH,"High",IF(T94&gt;=THR_MEDIUM,"Medium","Low"))))</f>
        <v/>
      </c>
    </row>
    <row r="95">
      <c r="A95" s="9" t="n"/>
      <c r="B95" s="9" t="n"/>
      <c r="C95" s="9" t="n"/>
      <c r="D95" s="9" t="n"/>
      <c r="E95" s="9" t="n"/>
      <c r="F95" s="9" t="n"/>
      <c r="G95" s="9" t="n"/>
      <c r="H95" s="9" t="n"/>
      <c r="I95" s="9" t="n"/>
      <c r="J95" s="43" t="str">
        <f>IF(OR(H95="",I95=""),"",H95*I95)</f>
        <v/>
      </c>
      <c r="K95" s="43" t="str">
        <f>IF(J95="","",IF(J95&gt;=THR_CRITICAL,"Critical",IF(J95&gt;=THR_HIGH,"High",IF(J95&gt;=THR_MEDIUM,"Medium","Low"))))</f>
        <v/>
      </c>
      <c r="L95" s="9" t="n"/>
      <c r="M95" s="9" t="n"/>
      <c r="N95" s="9" t="n"/>
      <c r="O95" s="42" t="n"/>
      <c r="P95" s="9" t="n"/>
      <c r="Q95" s="43" t="str">
        <f>IF(OR(O95="",P95="Done",P95="Accepted"),"",IF(TODAY()&gt;O95,TODAY()-O95,0))</f>
        <v/>
      </c>
      <c r="R95" s="9" t="n"/>
      <c r="S95" s="9" t="n"/>
      <c r="T95" s="43" t="str">
        <f>IF(OR(R95="",S95=""),"",R95*S95)</f>
        <v/>
      </c>
      <c r="U95" s="43" t="str">
        <f>IF(T95="","",IF(T95&gt;=THR_CRITICAL,"Critical",IF(T95&gt;=THR_HIGH,"High",IF(T95&gt;=THR_MEDIUM,"Medium","Low"))))</f>
        <v/>
      </c>
    </row>
    <row r="96">
      <c r="A96" s="44" t="n"/>
      <c r="B96" s="44" t="n"/>
      <c r="C96" s="44" t="n"/>
      <c r="D96" s="44" t="n"/>
      <c r="E96" s="44" t="n"/>
      <c r="F96" s="44" t="n"/>
      <c r="G96" s="44" t="n"/>
      <c r="H96" s="44" t="n"/>
      <c r="I96" s="44" t="n"/>
      <c r="J96" s="43" t="str">
        <f>IF(OR(H96="",I96=""),"",H96*I96)</f>
        <v/>
      </c>
      <c r="K96" s="43" t="str">
        <f>IF(J96="","",IF(J96&gt;=THR_CRITICAL,"Critical",IF(J96&gt;=THR_HIGH,"High",IF(J96&gt;=THR_MEDIUM,"Medium","Low"))))</f>
        <v/>
      </c>
      <c r="L96" s="44" t="n"/>
      <c r="M96" s="44" t="n"/>
      <c r="N96" s="44" t="n"/>
      <c r="O96" s="46" t="n"/>
      <c r="P96" s="44" t="n"/>
      <c r="Q96" s="43" t="str">
        <f>IF(OR(O96="",P96="Done",P96="Accepted"),"",IF(TODAY()&gt;O96,TODAY()-O96,0))</f>
        <v/>
      </c>
      <c r="R96" s="44" t="n"/>
      <c r="S96" s="44" t="n"/>
      <c r="T96" s="43" t="str">
        <f>IF(OR(R96="",S96=""),"",R96*S96)</f>
        <v/>
      </c>
      <c r="U96" s="43" t="str">
        <f>IF(T96="","",IF(T96&gt;=THR_CRITICAL,"Critical",IF(T96&gt;=THR_HIGH,"High",IF(T96&gt;=THR_MEDIUM,"Medium","Low"))))</f>
        <v/>
      </c>
    </row>
    <row r="97">
      <c r="A97" s="9" t="n"/>
      <c r="B97" s="9" t="n"/>
      <c r="C97" s="9" t="n"/>
      <c r="D97" s="9" t="n"/>
      <c r="E97" s="9" t="n"/>
      <c r="F97" s="9" t="n"/>
      <c r="G97" s="9" t="n"/>
      <c r="H97" s="9" t="n"/>
      <c r="I97" s="9" t="n"/>
      <c r="J97" s="43" t="str">
        <f>IF(OR(H97="",I97=""),"",H97*I97)</f>
        <v/>
      </c>
      <c r="K97" s="43" t="str">
        <f>IF(J97="","",IF(J97&gt;=THR_CRITICAL,"Critical",IF(J97&gt;=THR_HIGH,"High",IF(J97&gt;=THR_MEDIUM,"Medium","Low"))))</f>
        <v/>
      </c>
      <c r="L97" s="9" t="n"/>
      <c r="M97" s="9" t="n"/>
      <c r="N97" s="9" t="n"/>
      <c r="O97" s="42" t="n"/>
      <c r="P97" s="9" t="n"/>
      <c r="Q97" s="43" t="str">
        <f>IF(OR(O97="",P97="Done",P97="Accepted"),"",IF(TODAY()&gt;O97,TODAY()-O97,0))</f>
        <v/>
      </c>
      <c r="R97" s="9" t="n"/>
      <c r="S97" s="9" t="n"/>
      <c r="T97" s="43" t="str">
        <f>IF(OR(R97="",S97=""),"",R97*S97)</f>
        <v/>
      </c>
      <c r="U97" s="43" t="str">
        <f>IF(T97="","",IF(T97&gt;=THR_CRITICAL,"Critical",IF(T97&gt;=THR_HIGH,"High",IF(T97&gt;=THR_MEDIUM,"Medium","Low"))))</f>
        <v/>
      </c>
    </row>
    <row r="98">
      <c r="A98" s="44" t="n"/>
      <c r="B98" s="44" t="n"/>
      <c r="C98" s="44" t="n"/>
      <c r="D98" s="44" t="n"/>
      <c r="E98" s="44" t="n"/>
      <c r="F98" s="44" t="n"/>
      <c r="G98" s="44" t="n"/>
      <c r="H98" s="44" t="n"/>
      <c r="I98" s="44" t="n"/>
      <c r="J98" s="43" t="str">
        <f>IF(OR(H98="",I98=""),"",H98*I98)</f>
        <v/>
      </c>
      <c r="K98" s="43" t="str">
        <f>IF(J98="","",IF(J98&gt;=THR_CRITICAL,"Critical",IF(J98&gt;=THR_HIGH,"High",IF(J98&gt;=THR_MEDIUM,"Medium","Low"))))</f>
        <v/>
      </c>
      <c r="L98" s="44" t="n"/>
      <c r="M98" s="44" t="n"/>
      <c r="N98" s="44" t="n"/>
      <c r="O98" s="46" t="n"/>
      <c r="P98" s="44" t="n"/>
      <c r="Q98" s="43" t="str">
        <f>IF(OR(O98="",P98="Done",P98="Accepted"),"",IF(TODAY()&gt;O98,TODAY()-O98,0))</f>
        <v/>
      </c>
      <c r="R98" s="44" t="n"/>
      <c r="S98" s="44" t="n"/>
      <c r="T98" s="43" t="str">
        <f>IF(OR(R98="",S98=""),"",R98*S98)</f>
        <v/>
      </c>
      <c r="U98" s="43" t="str">
        <f>IF(T98="","",IF(T98&gt;=THR_CRITICAL,"Critical",IF(T98&gt;=THR_HIGH,"High",IF(T98&gt;=THR_MEDIUM,"Medium","Low"))))</f>
        <v/>
      </c>
    </row>
    <row r="99">
      <c r="A99" s="9" t="n"/>
      <c r="B99" s="9" t="n"/>
      <c r="C99" s="9" t="n"/>
      <c r="D99" s="9" t="n"/>
      <c r="E99" s="9" t="n"/>
      <c r="F99" s="9" t="n"/>
      <c r="G99" s="9" t="n"/>
      <c r="H99" s="9" t="n"/>
      <c r="I99" s="9" t="n"/>
      <c r="J99" s="43" t="str">
        <f>IF(OR(H99="",I99=""),"",H99*I99)</f>
        <v/>
      </c>
      <c r="K99" s="43" t="str">
        <f>IF(J99="","",IF(J99&gt;=THR_CRITICAL,"Critical",IF(J99&gt;=THR_HIGH,"High",IF(J99&gt;=THR_MEDIUM,"Medium","Low"))))</f>
        <v/>
      </c>
      <c r="L99" s="9" t="n"/>
      <c r="M99" s="9" t="n"/>
      <c r="N99" s="9" t="n"/>
      <c r="O99" s="42" t="n"/>
      <c r="P99" s="9" t="n"/>
      <c r="Q99" s="43" t="str">
        <f>IF(OR(O99="",P99="Done",P99="Accepted"),"",IF(TODAY()&gt;O99,TODAY()-O99,0))</f>
        <v/>
      </c>
      <c r="R99" s="9" t="n"/>
      <c r="S99" s="9" t="n"/>
      <c r="T99" s="43" t="str">
        <f>IF(OR(R99="",S99=""),"",R99*S99)</f>
        <v/>
      </c>
      <c r="U99" s="43" t="str">
        <f>IF(T99="","",IF(T99&gt;=THR_CRITICAL,"Critical",IF(T99&gt;=THR_HIGH,"High",IF(T99&gt;=THR_MEDIUM,"Medium","Low"))))</f>
        <v/>
      </c>
    </row>
    <row r="100">
      <c r="A100" s="44" t="n"/>
      <c r="B100" s="44" t="n"/>
      <c r="C100" s="44" t="n"/>
      <c r="D100" s="44" t="n"/>
      <c r="E100" s="44" t="n"/>
      <c r="F100" s="44" t="n"/>
      <c r="G100" s="44" t="n"/>
      <c r="H100" s="44" t="n"/>
      <c r="I100" s="44" t="n"/>
      <c r="J100" s="43" t="str">
        <f>IF(OR(H100="",I100=""),"",H100*I100)</f>
        <v/>
      </c>
      <c r="K100" s="43" t="str">
        <f>IF(J100="","",IF(J100&gt;=THR_CRITICAL,"Critical",IF(J100&gt;=THR_HIGH,"High",IF(J100&gt;=THR_MEDIUM,"Medium","Low"))))</f>
        <v/>
      </c>
      <c r="L100" s="44" t="n"/>
      <c r="M100" s="44" t="n"/>
      <c r="N100" s="44" t="n"/>
      <c r="O100" s="46" t="n"/>
      <c r="P100" s="44" t="n"/>
      <c r="Q100" s="43" t="str">
        <f>IF(OR(O100="",P100="Done",P100="Accepted"),"",IF(TODAY()&gt;O100,TODAY()-O100,0))</f>
        <v/>
      </c>
      <c r="R100" s="44" t="n"/>
      <c r="S100" s="44" t="n"/>
      <c r="T100" s="43" t="str">
        <f>IF(OR(R100="",S100=""),"",R100*S100)</f>
        <v/>
      </c>
      <c r="U100" s="43" t="str">
        <f>IF(T100="","",IF(T100&gt;=THR_CRITICAL,"Critical",IF(T100&gt;=THR_HIGH,"High",IF(T100&gt;=THR_MEDIUM,"Medium","Low"))))</f>
        <v/>
      </c>
    </row>
    <row r="101">
      <c r="A101" s="9" t="n"/>
      <c r="B101" s="9" t="n"/>
      <c r="C101" s="9" t="n"/>
      <c r="D101" s="9" t="n"/>
      <c r="E101" s="9" t="n"/>
      <c r="F101" s="9" t="n"/>
      <c r="G101" s="9" t="n"/>
      <c r="H101" s="9" t="n"/>
      <c r="I101" s="9" t="n"/>
      <c r="J101" s="43" t="str">
        <f>IF(OR(H101="",I101=""),"",H101*I101)</f>
        <v/>
      </c>
      <c r="K101" s="43" t="str">
        <f>IF(J101="","",IF(J101&gt;=THR_CRITICAL,"Critical",IF(J101&gt;=THR_HIGH,"High",IF(J101&gt;=THR_MEDIUM,"Medium","Low"))))</f>
        <v/>
      </c>
      <c r="L101" s="9" t="n"/>
      <c r="M101" s="9" t="n"/>
      <c r="N101" s="9" t="n"/>
      <c r="O101" s="42" t="n"/>
      <c r="P101" s="9" t="n"/>
      <c r="Q101" s="43" t="str">
        <f>IF(OR(O101="",P101="Done",P101="Accepted"),"",IF(TODAY()&gt;O101,TODAY()-O101,0))</f>
        <v/>
      </c>
      <c r="R101" s="9" t="n"/>
      <c r="S101" s="9" t="n"/>
      <c r="T101" s="43" t="str">
        <f>IF(OR(R101="",S101=""),"",R101*S101)</f>
        <v/>
      </c>
      <c r="U101" s="43" t="str">
        <f>IF(T101="","",IF(T101&gt;=THR_CRITICAL,"Critical",IF(T101&gt;=THR_HIGH,"High",IF(T101&gt;=THR_MEDIUM,"Medium","Low"))))</f>
        <v/>
      </c>
    </row>
    <row r="102">
      <c r="A102" s="44" t="n"/>
      <c r="B102" s="44" t="n"/>
      <c r="C102" s="44" t="n"/>
      <c r="D102" s="44" t="n"/>
      <c r="E102" s="44" t="n"/>
      <c r="F102" s="44" t="n"/>
      <c r="G102" s="44" t="n"/>
      <c r="H102" s="44" t="n"/>
      <c r="I102" s="44" t="n"/>
      <c r="J102" s="43" t="str">
        <f>IF(OR(H102="",I102=""),"",H102*I102)</f>
        <v/>
      </c>
      <c r="K102" s="43" t="str">
        <f>IF(J102="","",IF(J102&gt;=THR_CRITICAL,"Critical",IF(J102&gt;=THR_HIGH,"High",IF(J102&gt;=THR_MEDIUM,"Medium","Low"))))</f>
        <v/>
      </c>
      <c r="L102" s="44" t="n"/>
      <c r="M102" s="44" t="n"/>
      <c r="N102" s="44" t="n"/>
      <c r="O102" s="46" t="n"/>
      <c r="P102" s="44" t="n"/>
      <c r="Q102" s="43" t="str">
        <f>IF(OR(O102="",P102="Done",P102="Accepted"),"",IF(TODAY()&gt;O102,TODAY()-O102,0))</f>
        <v/>
      </c>
      <c r="R102" s="44" t="n"/>
      <c r="S102" s="44" t="n"/>
      <c r="T102" s="43" t="str">
        <f>IF(OR(R102="",S102=""),"",R102*S102)</f>
        <v/>
      </c>
      <c r="U102" s="43" t="str">
        <f>IF(T102="","",IF(T102&gt;=THR_CRITICAL,"Critical",IF(T102&gt;=THR_HIGH,"High",IF(T102&gt;=THR_MEDIUM,"Medium","Low"))))</f>
        <v/>
      </c>
    </row>
    <row r="103">
      <c r="A103" s="9" t="n"/>
      <c r="B103" s="9" t="n"/>
      <c r="C103" s="9" t="n"/>
      <c r="D103" s="9" t="n"/>
      <c r="E103" s="9" t="n"/>
      <c r="F103" s="9" t="n"/>
      <c r="G103" s="9" t="n"/>
      <c r="H103" s="9" t="n"/>
      <c r="I103" s="9" t="n"/>
      <c r="J103" s="43" t="str">
        <f>IF(OR(H103="",I103=""),"",H103*I103)</f>
        <v/>
      </c>
      <c r="K103" s="43" t="str">
        <f>IF(J103="","",IF(J103&gt;=THR_CRITICAL,"Critical",IF(J103&gt;=THR_HIGH,"High",IF(J103&gt;=THR_MEDIUM,"Medium","Low"))))</f>
        <v/>
      </c>
      <c r="L103" s="9" t="n"/>
      <c r="M103" s="9" t="n"/>
      <c r="N103" s="9" t="n"/>
      <c r="O103" s="42" t="n"/>
      <c r="P103" s="9" t="n"/>
      <c r="Q103" s="43" t="str">
        <f>IF(OR(O103="",P103="Done",P103="Accepted"),"",IF(TODAY()&gt;O103,TODAY()-O103,0))</f>
        <v/>
      </c>
      <c r="R103" s="9" t="n"/>
      <c r="S103" s="9" t="n"/>
      <c r="T103" s="43" t="str">
        <f>IF(OR(R103="",S103=""),"",R103*S103)</f>
        <v/>
      </c>
      <c r="U103" s="43" t="str">
        <f>IF(T103="","",IF(T103&gt;=THR_CRITICAL,"Critical",IF(T103&gt;=THR_HIGH,"High",IF(T103&gt;=THR_MEDIUM,"Medium","Low"))))</f>
        <v/>
      </c>
    </row>
    <row r="104">
      <c r="A104" s="44" t="n"/>
      <c r="B104" s="44" t="n"/>
      <c r="C104" s="44" t="n"/>
      <c r="D104" s="44" t="n"/>
      <c r="E104" s="44" t="n"/>
      <c r="F104" s="44" t="n"/>
      <c r="G104" s="44" t="n"/>
      <c r="H104" s="44" t="n"/>
      <c r="I104" s="44" t="n"/>
      <c r="J104" s="43" t="str">
        <f>IF(OR(H104="",I104=""),"",H104*I104)</f>
        <v/>
      </c>
      <c r="K104" s="43" t="str">
        <f>IF(J104="","",IF(J104&gt;=THR_CRITICAL,"Critical",IF(J104&gt;=THR_HIGH,"High",IF(J104&gt;=THR_MEDIUM,"Medium","Low"))))</f>
        <v/>
      </c>
      <c r="L104" s="44" t="n"/>
      <c r="M104" s="44" t="n"/>
      <c r="N104" s="44" t="n"/>
      <c r="O104" s="46" t="n"/>
      <c r="P104" s="44" t="n"/>
      <c r="Q104" s="43" t="str">
        <f>IF(OR(O104="",P104="Done",P104="Accepted"),"",IF(TODAY()&gt;O104,TODAY()-O104,0))</f>
        <v/>
      </c>
      <c r="R104" s="44" t="n"/>
      <c r="S104" s="44" t="n"/>
      <c r="T104" s="43" t="str">
        <f>IF(OR(R104="",S104=""),"",R104*S104)</f>
        <v/>
      </c>
      <c r="U104" s="43" t="str">
        <f>IF(T104="","",IF(T104&gt;=THR_CRITICAL,"Critical",IF(T104&gt;=THR_HIGH,"High",IF(T104&gt;=THR_MEDIUM,"Medium","Low"))))</f>
        <v/>
      </c>
    </row>
    <row r="105">
      <c r="A105" s="9" t="n"/>
      <c r="B105" s="9" t="n"/>
      <c r="C105" s="9" t="n"/>
      <c r="D105" s="9" t="n"/>
      <c r="E105" s="9" t="n"/>
      <c r="F105" s="9" t="n"/>
      <c r="G105" s="9" t="n"/>
      <c r="H105" s="9" t="n"/>
      <c r="I105" s="9" t="n"/>
      <c r="J105" s="43" t="str">
        <f>IF(OR(H105="",I105=""),"",H105*I105)</f>
        <v/>
      </c>
      <c r="K105" s="43" t="str">
        <f>IF(J105="","",IF(J105&gt;=THR_CRITICAL,"Critical",IF(J105&gt;=THR_HIGH,"High",IF(J105&gt;=THR_MEDIUM,"Medium","Low"))))</f>
        <v/>
      </c>
      <c r="L105" s="9" t="n"/>
      <c r="M105" s="9" t="n"/>
      <c r="N105" s="9" t="n"/>
      <c r="O105" s="42" t="n"/>
      <c r="P105" s="9" t="n"/>
      <c r="Q105" s="43" t="str">
        <f>IF(OR(O105="",P105="Done",P105="Accepted"),"",IF(TODAY()&gt;O105,TODAY()-O105,0))</f>
        <v/>
      </c>
      <c r="R105" s="9" t="n"/>
      <c r="S105" s="9" t="n"/>
      <c r="T105" s="43" t="str">
        <f>IF(OR(R105="",S105=""),"",R105*S105)</f>
        <v/>
      </c>
      <c r="U105" s="43" t="str">
        <f>IF(T105="","",IF(T105&gt;=THR_CRITICAL,"Critical",IF(T105&gt;=THR_HIGH,"High",IF(T105&gt;=THR_MEDIUM,"Medium","Low"))))</f>
        <v/>
      </c>
    </row>
    <row r="106">
      <c r="A106" s="44" t="n"/>
      <c r="B106" s="44" t="n"/>
      <c r="C106" s="44" t="n"/>
      <c r="D106" s="44" t="n"/>
      <c r="E106" s="44" t="n"/>
      <c r="F106" s="44" t="n"/>
      <c r="G106" s="44" t="n"/>
      <c r="H106" s="44" t="n"/>
      <c r="I106" s="44" t="n"/>
      <c r="J106" s="43" t="str">
        <f>IF(OR(H106="",I106=""),"",H106*I106)</f>
        <v/>
      </c>
      <c r="K106" s="43" t="str">
        <f>IF(J106="","",IF(J106&gt;=THR_CRITICAL,"Critical",IF(J106&gt;=THR_HIGH,"High",IF(J106&gt;=THR_MEDIUM,"Medium","Low"))))</f>
        <v/>
      </c>
      <c r="L106" s="44" t="n"/>
      <c r="M106" s="44" t="n"/>
      <c r="N106" s="44" t="n"/>
      <c r="O106" s="46" t="n"/>
      <c r="P106" s="44" t="n"/>
      <c r="Q106" s="43" t="str">
        <f>IF(OR(O106="",P106="Done",P106="Accepted"),"",IF(TODAY()&gt;O106,TODAY()-O106,0))</f>
        <v/>
      </c>
      <c r="R106" s="44" t="n"/>
      <c r="S106" s="44" t="n"/>
      <c r="T106" s="43" t="str">
        <f>IF(OR(R106="",S106=""),"",R106*S106)</f>
        <v/>
      </c>
      <c r="U106" s="43" t="str">
        <f>IF(T106="","",IF(T106&gt;=THR_CRITICAL,"Critical",IF(T106&gt;=THR_HIGH,"High",IF(T106&gt;=THR_MEDIUM,"Medium","Low"))))</f>
        <v/>
      </c>
    </row>
    <row r="107">
      <c r="A107" s="9" t="n"/>
      <c r="B107" s="9" t="n"/>
      <c r="C107" s="9" t="n"/>
      <c r="D107" s="9" t="n"/>
      <c r="E107" s="9" t="n"/>
      <c r="F107" s="9" t="n"/>
      <c r="G107" s="9" t="n"/>
      <c r="H107" s="9" t="n"/>
      <c r="I107" s="9" t="n"/>
      <c r="J107" s="43" t="str">
        <f>IF(OR(H107="",I107=""),"",H107*I107)</f>
        <v/>
      </c>
      <c r="K107" s="43" t="str">
        <f>IF(J107="","",IF(J107&gt;=THR_CRITICAL,"Critical",IF(J107&gt;=THR_HIGH,"High",IF(J107&gt;=THR_MEDIUM,"Medium","Low"))))</f>
        <v/>
      </c>
      <c r="L107" s="9" t="n"/>
      <c r="M107" s="9" t="n"/>
      <c r="N107" s="9" t="n"/>
      <c r="O107" s="42" t="n"/>
      <c r="P107" s="9" t="n"/>
      <c r="Q107" s="43" t="str">
        <f>IF(OR(O107="",P107="Done",P107="Accepted"),"",IF(TODAY()&gt;O107,TODAY()-O107,0))</f>
        <v/>
      </c>
      <c r="R107" s="9" t="n"/>
      <c r="S107" s="9" t="n"/>
      <c r="T107" s="43" t="str">
        <f>IF(OR(R107="",S107=""),"",R107*S107)</f>
        <v/>
      </c>
      <c r="U107" s="43" t="str">
        <f>IF(T107="","",IF(T107&gt;=THR_CRITICAL,"Critical",IF(T107&gt;=THR_HIGH,"High",IF(T107&gt;=THR_MEDIUM,"Medium","Low"))))</f>
        <v/>
      </c>
    </row>
    <row r="108">
      <c r="A108" s="44" t="n"/>
      <c r="B108" s="44" t="n"/>
      <c r="C108" s="44" t="n"/>
      <c r="D108" s="44" t="n"/>
      <c r="E108" s="44" t="n"/>
      <c r="F108" s="44" t="n"/>
      <c r="G108" s="44" t="n"/>
      <c r="H108" s="44" t="n"/>
      <c r="I108" s="44" t="n"/>
      <c r="J108" s="43" t="str">
        <f>IF(OR(H108="",I108=""),"",H108*I108)</f>
        <v/>
      </c>
      <c r="K108" s="43" t="str">
        <f>IF(J108="","",IF(J108&gt;=THR_CRITICAL,"Critical",IF(J108&gt;=THR_HIGH,"High",IF(J108&gt;=THR_MEDIUM,"Medium","Low"))))</f>
        <v/>
      </c>
      <c r="L108" s="44" t="n"/>
      <c r="M108" s="44" t="n"/>
      <c r="N108" s="44" t="n"/>
      <c r="O108" s="46" t="n"/>
      <c r="P108" s="44" t="n"/>
      <c r="Q108" s="43" t="str">
        <f>IF(OR(O108="",P108="Done",P108="Accepted"),"",IF(TODAY()&gt;O108,TODAY()-O108,0))</f>
        <v/>
      </c>
      <c r="R108" s="44" t="n"/>
      <c r="S108" s="44" t="n"/>
      <c r="T108" s="43" t="str">
        <f>IF(OR(R108="",S108=""),"",R108*S108)</f>
        <v/>
      </c>
      <c r="U108" s="43" t="str">
        <f>IF(T108="","",IF(T108&gt;=THR_CRITICAL,"Critical",IF(T108&gt;=THR_HIGH,"High",IF(T108&gt;=THR_MEDIUM,"Medium","Low"))))</f>
        <v/>
      </c>
    </row>
    <row r="109">
      <c r="A109" s="9" t="n"/>
      <c r="B109" s="9" t="n"/>
      <c r="C109" s="9" t="n"/>
      <c r="D109" s="9" t="n"/>
      <c r="E109" s="9" t="n"/>
      <c r="F109" s="9" t="n"/>
      <c r="G109" s="9" t="n"/>
      <c r="H109" s="9" t="n"/>
      <c r="I109" s="9" t="n"/>
      <c r="J109" s="43" t="str">
        <f>IF(OR(H109="",I109=""),"",H109*I109)</f>
        <v/>
      </c>
      <c r="K109" s="43" t="str">
        <f>IF(J109="","",IF(J109&gt;=THR_CRITICAL,"Critical",IF(J109&gt;=THR_HIGH,"High",IF(J109&gt;=THR_MEDIUM,"Medium","Low"))))</f>
        <v/>
      </c>
      <c r="L109" s="9" t="n"/>
      <c r="M109" s="9" t="n"/>
      <c r="N109" s="9" t="n"/>
      <c r="O109" s="42" t="n"/>
      <c r="P109" s="9" t="n"/>
      <c r="Q109" s="43" t="str">
        <f>IF(OR(O109="",P109="Done",P109="Accepted"),"",IF(TODAY()&gt;O109,TODAY()-O109,0))</f>
        <v/>
      </c>
      <c r="R109" s="9" t="n"/>
      <c r="S109" s="9" t="n"/>
      <c r="T109" s="43" t="str">
        <f>IF(OR(R109="",S109=""),"",R109*S109)</f>
        <v/>
      </c>
      <c r="U109" s="43" t="str">
        <f>IF(T109="","",IF(T109&gt;=THR_CRITICAL,"Critical",IF(T109&gt;=THR_HIGH,"High",IF(T109&gt;=THR_MEDIUM,"Medium","Low"))))</f>
        <v/>
      </c>
    </row>
    <row r="110">
      <c r="A110" s="44" t="n"/>
      <c r="B110" s="44" t="n"/>
      <c r="C110" s="44" t="n"/>
      <c r="D110" s="44" t="n"/>
      <c r="E110" s="44" t="n"/>
      <c r="F110" s="44" t="n"/>
      <c r="G110" s="44" t="n"/>
      <c r="H110" s="44" t="n"/>
      <c r="I110" s="44" t="n"/>
      <c r="J110" s="43" t="str">
        <f>IF(OR(H110="",I110=""),"",H110*I110)</f>
        <v/>
      </c>
      <c r="K110" s="43" t="str">
        <f>IF(J110="","",IF(J110&gt;=THR_CRITICAL,"Critical",IF(J110&gt;=THR_HIGH,"High",IF(J110&gt;=THR_MEDIUM,"Medium","Low"))))</f>
        <v/>
      </c>
      <c r="L110" s="44" t="n"/>
      <c r="M110" s="44" t="n"/>
      <c r="N110" s="44" t="n"/>
      <c r="O110" s="46" t="n"/>
      <c r="P110" s="44" t="n"/>
      <c r="Q110" s="43" t="str">
        <f>IF(OR(O110="",P110="Done",P110="Accepted"),"",IF(TODAY()&gt;O110,TODAY()-O110,0))</f>
        <v/>
      </c>
      <c r="R110" s="44" t="n"/>
      <c r="S110" s="44" t="n"/>
      <c r="T110" s="43" t="str">
        <f>IF(OR(R110="",S110=""),"",R110*S110)</f>
        <v/>
      </c>
      <c r="U110" s="43" t="str">
        <f>IF(T110="","",IF(T110&gt;=THR_CRITICAL,"Critical",IF(T110&gt;=THR_HIGH,"High",IF(T110&gt;=THR_MEDIUM,"Medium","Low"))))</f>
        <v/>
      </c>
    </row>
    <row r="111">
      <c r="A111" s="9" t="n"/>
      <c r="B111" s="9" t="n"/>
      <c r="C111" s="9" t="n"/>
      <c r="D111" s="9" t="n"/>
      <c r="E111" s="9" t="n"/>
      <c r="F111" s="9" t="n"/>
      <c r="G111" s="9" t="n"/>
      <c r="H111" s="9" t="n"/>
      <c r="I111" s="9" t="n"/>
      <c r="J111" s="43" t="str">
        <f>IF(OR(H111="",I111=""),"",H111*I111)</f>
        <v/>
      </c>
      <c r="K111" s="43" t="str">
        <f>IF(J111="","",IF(J111&gt;=THR_CRITICAL,"Critical",IF(J111&gt;=THR_HIGH,"High",IF(J111&gt;=THR_MEDIUM,"Medium","Low"))))</f>
        <v/>
      </c>
      <c r="L111" s="9" t="n"/>
      <c r="M111" s="9" t="n"/>
      <c r="N111" s="9" t="n"/>
      <c r="O111" s="42" t="n"/>
      <c r="P111" s="9" t="n"/>
      <c r="Q111" s="43" t="str">
        <f>IF(OR(O111="",P111="Done",P111="Accepted"),"",IF(TODAY()&gt;O111,TODAY()-O111,0))</f>
        <v/>
      </c>
      <c r="R111" s="9" t="n"/>
      <c r="S111" s="9" t="n"/>
      <c r="T111" s="43" t="str">
        <f>IF(OR(R111="",S111=""),"",R111*S111)</f>
        <v/>
      </c>
      <c r="U111" s="43" t="str">
        <f>IF(T111="","",IF(T111&gt;=THR_CRITICAL,"Critical",IF(T111&gt;=THR_HIGH,"High",IF(T111&gt;=THR_MEDIUM,"Medium","Low"))))</f>
        <v/>
      </c>
    </row>
    <row r="112">
      <c r="A112" s="44" t="n"/>
      <c r="B112" s="44" t="n"/>
      <c r="C112" s="44" t="n"/>
      <c r="D112" s="44" t="n"/>
      <c r="E112" s="44" t="n"/>
      <c r="F112" s="44" t="n"/>
      <c r="G112" s="44" t="n"/>
      <c r="H112" s="44" t="n"/>
      <c r="I112" s="44" t="n"/>
      <c r="J112" s="43" t="str">
        <f>IF(OR(H112="",I112=""),"",H112*I112)</f>
        <v/>
      </c>
      <c r="K112" s="43" t="str">
        <f>IF(J112="","",IF(J112&gt;=THR_CRITICAL,"Critical",IF(J112&gt;=THR_HIGH,"High",IF(J112&gt;=THR_MEDIUM,"Medium","Low"))))</f>
        <v/>
      </c>
      <c r="L112" s="44" t="n"/>
      <c r="M112" s="44" t="n"/>
      <c r="N112" s="44" t="n"/>
      <c r="O112" s="46" t="n"/>
      <c r="P112" s="44" t="n"/>
      <c r="Q112" s="43" t="str">
        <f>IF(OR(O112="",P112="Done",P112="Accepted"),"",IF(TODAY()&gt;O112,TODAY()-O112,0))</f>
        <v/>
      </c>
      <c r="R112" s="44" t="n"/>
      <c r="S112" s="44" t="n"/>
      <c r="T112" s="43" t="str">
        <f>IF(OR(R112="",S112=""),"",R112*S112)</f>
        <v/>
      </c>
      <c r="U112" s="43" t="str">
        <f>IF(T112="","",IF(T112&gt;=THR_CRITICAL,"Critical",IF(T112&gt;=THR_HIGH,"High",IF(T112&gt;=THR_MEDIUM,"Medium","Low"))))</f>
        <v/>
      </c>
    </row>
    <row r="113">
      <c r="A113" s="9" t="n"/>
      <c r="B113" s="9" t="n"/>
      <c r="C113" s="9" t="n"/>
      <c r="D113" s="9" t="n"/>
      <c r="E113" s="9" t="n"/>
      <c r="F113" s="9" t="n"/>
      <c r="G113" s="9" t="n"/>
      <c r="H113" s="9" t="n"/>
      <c r="I113" s="9" t="n"/>
      <c r="J113" s="43" t="str">
        <f>IF(OR(H113="",I113=""),"",H113*I113)</f>
        <v/>
      </c>
      <c r="K113" s="43" t="str">
        <f>IF(J113="","",IF(J113&gt;=THR_CRITICAL,"Critical",IF(J113&gt;=THR_HIGH,"High",IF(J113&gt;=THR_MEDIUM,"Medium","Low"))))</f>
        <v/>
      </c>
      <c r="L113" s="9" t="n"/>
      <c r="M113" s="9" t="n"/>
      <c r="N113" s="9" t="n"/>
      <c r="O113" s="42" t="n"/>
      <c r="P113" s="9" t="n"/>
      <c r="Q113" s="43" t="str">
        <f>IF(OR(O113="",P113="Done",P113="Accepted"),"",IF(TODAY()&gt;O113,TODAY()-O113,0))</f>
        <v/>
      </c>
      <c r="R113" s="9" t="n"/>
      <c r="S113" s="9" t="n"/>
      <c r="T113" s="43" t="str">
        <f>IF(OR(R113="",S113=""),"",R113*S113)</f>
        <v/>
      </c>
      <c r="U113" s="43" t="str">
        <f>IF(T113="","",IF(T113&gt;=THR_CRITICAL,"Critical",IF(T113&gt;=THR_HIGH,"High",IF(T113&gt;=THR_MEDIUM,"Medium","Low"))))</f>
        <v/>
      </c>
    </row>
    <row r="114">
      <c r="A114" s="44" t="n"/>
      <c r="B114" s="44" t="n"/>
      <c r="C114" s="44" t="n"/>
      <c r="D114" s="44" t="n"/>
      <c r="E114" s="44" t="n"/>
      <c r="F114" s="44" t="n"/>
      <c r="G114" s="44" t="n"/>
      <c r="H114" s="44" t="n"/>
      <c r="I114" s="44" t="n"/>
      <c r="J114" s="43" t="str">
        <f>IF(OR(H114="",I114=""),"",H114*I114)</f>
        <v/>
      </c>
      <c r="K114" s="43" t="str">
        <f>IF(J114="","",IF(J114&gt;=THR_CRITICAL,"Critical",IF(J114&gt;=THR_HIGH,"High",IF(J114&gt;=THR_MEDIUM,"Medium","Low"))))</f>
        <v/>
      </c>
      <c r="L114" s="44" t="n"/>
      <c r="M114" s="44" t="n"/>
      <c r="N114" s="44" t="n"/>
      <c r="O114" s="46" t="n"/>
      <c r="P114" s="44" t="n"/>
      <c r="Q114" s="43" t="str">
        <f>IF(OR(O114="",P114="Done",P114="Accepted"),"",IF(TODAY()&gt;O114,TODAY()-O114,0))</f>
        <v/>
      </c>
      <c r="R114" s="44" t="n"/>
      <c r="S114" s="44" t="n"/>
      <c r="T114" s="43" t="str">
        <f>IF(OR(R114="",S114=""),"",R114*S114)</f>
        <v/>
      </c>
      <c r="U114" s="43" t="str">
        <f>IF(T114="","",IF(T114&gt;=THR_CRITICAL,"Critical",IF(T114&gt;=THR_HIGH,"High",IF(T114&gt;=THR_MEDIUM,"Medium","Low"))))</f>
        <v/>
      </c>
    </row>
    <row r="115">
      <c r="A115" s="9" t="n"/>
      <c r="B115" s="9" t="n"/>
      <c r="C115" s="9" t="n"/>
      <c r="D115" s="9" t="n"/>
      <c r="E115" s="9" t="n"/>
      <c r="F115" s="9" t="n"/>
      <c r="G115" s="9" t="n"/>
      <c r="H115" s="9" t="n"/>
      <c r="I115" s="9" t="n"/>
      <c r="J115" s="43" t="str">
        <f>IF(OR(H115="",I115=""),"",H115*I115)</f>
        <v/>
      </c>
      <c r="K115" s="43" t="str">
        <f>IF(J115="","",IF(J115&gt;=THR_CRITICAL,"Critical",IF(J115&gt;=THR_HIGH,"High",IF(J115&gt;=THR_MEDIUM,"Medium","Low"))))</f>
        <v/>
      </c>
      <c r="L115" s="9" t="n"/>
      <c r="M115" s="9" t="n"/>
      <c r="N115" s="9" t="n"/>
      <c r="O115" s="42" t="n"/>
      <c r="P115" s="9" t="n"/>
      <c r="Q115" s="43" t="str">
        <f>IF(OR(O115="",P115="Done",P115="Accepted"),"",IF(TODAY()&gt;O115,TODAY()-O115,0))</f>
        <v/>
      </c>
      <c r="R115" s="9" t="n"/>
      <c r="S115" s="9" t="n"/>
      <c r="T115" s="43" t="str">
        <f>IF(OR(R115="",S115=""),"",R115*S115)</f>
        <v/>
      </c>
      <c r="U115" s="43" t="str">
        <f>IF(T115="","",IF(T115&gt;=THR_CRITICAL,"Critical",IF(T115&gt;=THR_HIGH,"High",IF(T115&gt;=THR_MEDIUM,"Medium","Low"))))</f>
        <v/>
      </c>
    </row>
    <row r="116">
      <c r="A116" s="44" t="n"/>
      <c r="B116" s="44" t="n"/>
      <c r="C116" s="44" t="n"/>
      <c r="D116" s="44" t="n"/>
      <c r="E116" s="44" t="n"/>
      <c r="F116" s="44" t="n"/>
      <c r="G116" s="44" t="n"/>
      <c r="H116" s="44" t="n"/>
      <c r="I116" s="44" t="n"/>
      <c r="J116" s="43" t="str">
        <f>IF(OR(H116="",I116=""),"",H116*I116)</f>
        <v/>
      </c>
      <c r="K116" s="43" t="str">
        <f>IF(J116="","",IF(J116&gt;=THR_CRITICAL,"Critical",IF(J116&gt;=THR_HIGH,"High",IF(J116&gt;=THR_MEDIUM,"Medium","Low"))))</f>
        <v/>
      </c>
      <c r="L116" s="44" t="n"/>
      <c r="M116" s="44" t="n"/>
      <c r="N116" s="44" t="n"/>
      <c r="O116" s="46" t="n"/>
      <c r="P116" s="44" t="n"/>
      <c r="Q116" s="43" t="str">
        <f>IF(OR(O116="",P116="Done",P116="Accepted"),"",IF(TODAY()&gt;O116,TODAY()-O116,0))</f>
        <v/>
      </c>
      <c r="R116" s="44" t="n"/>
      <c r="S116" s="44" t="n"/>
      <c r="T116" s="43" t="str">
        <f>IF(OR(R116="",S116=""),"",R116*S116)</f>
        <v/>
      </c>
      <c r="U116" s="43" t="str">
        <f>IF(T116="","",IF(T116&gt;=THR_CRITICAL,"Critical",IF(T116&gt;=THR_HIGH,"High",IF(T116&gt;=THR_MEDIUM,"Medium","Low"))))</f>
        <v/>
      </c>
    </row>
    <row r="117">
      <c r="A117" s="9" t="n"/>
      <c r="B117" s="9" t="n"/>
      <c r="C117" s="9" t="n"/>
      <c r="D117" s="9" t="n"/>
      <c r="E117" s="9" t="n"/>
      <c r="F117" s="9" t="n"/>
      <c r="G117" s="9" t="n"/>
      <c r="H117" s="9" t="n"/>
      <c r="I117" s="9" t="n"/>
      <c r="J117" s="43" t="str">
        <f>IF(OR(H117="",I117=""),"",H117*I117)</f>
        <v/>
      </c>
      <c r="K117" s="43" t="str">
        <f>IF(J117="","",IF(J117&gt;=THR_CRITICAL,"Critical",IF(J117&gt;=THR_HIGH,"High",IF(J117&gt;=THR_MEDIUM,"Medium","Low"))))</f>
        <v/>
      </c>
      <c r="L117" s="9" t="n"/>
      <c r="M117" s="9" t="n"/>
      <c r="N117" s="9" t="n"/>
      <c r="O117" s="42" t="n"/>
      <c r="P117" s="9" t="n"/>
      <c r="Q117" s="43" t="str">
        <f>IF(OR(O117="",P117="Done",P117="Accepted"),"",IF(TODAY()&gt;O117,TODAY()-O117,0))</f>
        <v/>
      </c>
      <c r="R117" s="9" t="n"/>
      <c r="S117" s="9" t="n"/>
      <c r="T117" s="43" t="str">
        <f>IF(OR(R117="",S117=""),"",R117*S117)</f>
        <v/>
      </c>
      <c r="U117" s="43" t="str">
        <f>IF(T117="","",IF(T117&gt;=THR_CRITICAL,"Critical",IF(T117&gt;=THR_HIGH,"High",IF(T117&gt;=THR_MEDIUM,"Medium","Low"))))</f>
        <v/>
      </c>
    </row>
    <row r="118">
      <c r="A118" s="44" t="n"/>
      <c r="B118" s="44" t="n"/>
      <c r="C118" s="44" t="n"/>
      <c r="D118" s="44" t="n"/>
      <c r="E118" s="44" t="n"/>
      <c r="F118" s="44" t="n"/>
      <c r="G118" s="44" t="n"/>
      <c r="H118" s="44" t="n"/>
      <c r="I118" s="44" t="n"/>
      <c r="J118" s="43" t="str">
        <f>IF(OR(H118="",I118=""),"",H118*I118)</f>
        <v/>
      </c>
      <c r="K118" s="43" t="str">
        <f>IF(J118="","",IF(J118&gt;=THR_CRITICAL,"Critical",IF(J118&gt;=THR_HIGH,"High",IF(J118&gt;=THR_MEDIUM,"Medium","Low"))))</f>
        <v/>
      </c>
      <c r="L118" s="44" t="n"/>
      <c r="M118" s="44" t="n"/>
      <c r="N118" s="44" t="n"/>
      <c r="O118" s="46" t="n"/>
      <c r="P118" s="44" t="n"/>
      <c r="Q118" s="43" t="str">
        <f>IF(OR(O118="",P118="Done",P118="Accepted"),"",IF(TODAY()&gt;O118,TODAY()-O118,0))</f>
        <v/>
      </c>
      <c r="R118" s="44" t="n"/>
      <c r="S118" s="44" t="n"/>
      <c r="T118" s="43" t="str">
        <f>IF(OR(R118="",S118=""),"",R118*S118)</f>
        <v/>
      </c>
      <c r="U118" s="43" t="str">
        <f>IF(T118="","",IF(T118&gt;=THR_CRITICAL,"Critical",IF(T118&gt;=THR_HIGH,"High",IF(T118&gt;=THR_MEDIUM,"Medium","Low"))))</f>
        <v/>
      </c>
    </row>
    <row r="119">
      <c r="A119" s="9" t="n"/>
      <c r="B119" s="9" t="n"/>
      <c r="C119" s="9" t="n"/>
      <c r="D119" s="9" t="n"/>
      <c r="E119" s="9" t="n"/>
      <c r="F119" s="9" t="n"/>
      <c r="G119" s="9" t="n"/>
      <c r="H119" s="9" t="n"/>
      <c r="I119" s="9" t="n"/>
      <c r="J119" s="43" t="str">
        <f>IF(OR(H119="",I119=""),"",H119*I119)</f>
        <v/>
      </c>
      <c r="K119" s="43" t="str">
        <f>IF(J119="","",IF(J119&gt;=THR_CRITICAL,"Critical",IF(J119&gt;=THR_HIGH,"High",IF(J119&gt;=THR_MEDIUM,"Medium","Low"))))</f>
        <v/>
      </c>
      <c r="L119" s="9" t="n"/>
      <c r="M119" s="9" t="n"/>
      <c r="N119" s="9" t="n"/>
      <c r="O119" s="42" t="n"/>
      <c r="P119" s="9" t="n"/>
      <c r="Q119" s="43" t="str">
        <f>IF(OR(O119="",P119="Done",P119="Accepted"),"",IF(TODAY()&gt;O119,TODAY()-O119,0))</f>
        <v/>
      </c>
      <c r="R119" s="9" t="n"/>
      <c r="S119" s="9" t="n"/>
      <c r="T119" s="43" t="str">
        <f>IF(OR(R119="",S119=""),"",R119*S119)</f>
        <v/>
      </c>
      <c r="U119" s="43" t="str">
        <f>IF(T119="","",IF(T119&gt;=THR_CRITICAL,"Critical",IF(T119&gt;=THR_HIGH,"High",IF(T119&gt;=THR_MEDIUM,"Medium","Low"))))</f>
        <v/>
      </c>
    </row>
    <row r="120">
      <c r="A120" s="44" t="n"/>
      <c r="B120" s="44" t="n"/>
      <c r="C120" s="44" t="n"/>
      <c r="D120" s="44" t="n"/>
      <c r="E120" s="44" t="n"/>
      <c r="F120" s="44" t="n"/>
      <c r="G120" s="44" t="n"/>
      <c r="H120" s="44" t="n"/>
      <c r="I120" s="44" t="n"/>
      <c r="J120" s="43" t="str">
        <f>IF(OR(H120="",I120=""),"",H120*I120)</f>
        <v/>
      </c>
      <c r="K120" s="43" t="str">
        <f>IF(J120="","",IF(J120&gt;=THR_CRITICAL,"Critical",IF(J120&gt;=THR_HIGH,"High",IF(J120&gt;=THR_MEDIUM,"Medium","Low"))))</f>
        <v/>
      </c>
      <c r="L120" s="44" t="n"/>
      <c r="M120" s="44" t="n"/>
      <c r="N120" s="44" t="n"/>
      <c r="O120" s="46" t="n"/>
      <c r="P120" s="44" t="n"/>
      <c r="Q120" s="43" t="str">
        <f>IF(OR(O120="",P120="Done",P120="Accepted"),"",IF(TODAY()&gt;O120,TODAY()-O120,0))</f>
        <v/>
      </c>
      <c r="R120" s="44" t="n"/>
      <c r="S120" s="44" t="n"/>
      <c r="T120" s="43" t="str">
        <f>IF(OR(R120="",S120=""),"",R120*S120)</f>
        <v/>
      </c>
      <c r="U120" s="43" t="str">
        <f>IF(T120="","",IF(T120&gt;=THR_CRITICAL,"Critical",IF(T120&gt;=THR_HIGH,"High",IF(T120&gt;=THR_MEDIUM,"Medium","Low"))))</f>
        <v/>
      </c>
    </row>
    <row r="121">
      <c r="A121" s="9" t="n"/>
      <c r="B121" s="9" t="n"/>
      <c r="C121" s="9" t="n"/>
      <c r="D121" s="9" t="n"/>
      <c r="E121" s="9" t="n"/>
      <c r="F121" s="9" t="n"/>
      <c r="G121" s="9" t="n"/>
      <c r="H121" s="9" t="n"/>
      <c r="I121" s="9" t="n"/>
      <c r="J121" s="43" t="str">
        <f>IF(OR(H121="",I121=""),"",H121*I121)</f>
        <v/>
      </c>
      <c r="K121" s="43" t="str">
        <f>IF(J121="","",IF(J121&gt;=THR_CRITICAL,"Critical",IF(J121&gt;=THR_HIGH,"High",IF(J121&gt;=THR_MEDIUM,"Medium","Low"))))</f>
        <v/>
      </c>
      <c r="L121" s="9" t="n"/>
      <c r="M121" s="9" t="n"/>
      <c r="N121" s="9" t="n"/>
      <c r="O121" s="42" t="n"/>
      <c r="P121" s="9" t="n"/>
      <c r="Q121" s="43" t="str">
        <f>IF(OR(O121="",P121="Done",P121="Accepted"),"",IF(TODAY()&gt;O121,TODAY()-O121,0))</f>
        <v/>
      </c>
      <c r="R121" s="9" t="n"/>
      <c r="S121" s="9" t="n"/>
      <c r="T121" s="43" t="str">
        <f>IF(OR(R121="",S121=""),"",R121*S121)</f>
        <v/>
      </c>
      <c r="U121" s="43" t="str">
        <f>IF(T121="","",IF(T121&gt;=THR_CRITICAL,"Critical",IF(T121&gt;=THR_HIGH,"High",IF(T121&gt;=THR_MEDIUM,"Medium","Low"))))</f>
        <v/>
      </c>
    </row>
    <row r="122">
      <c r="A122" s="44" t="n"/>
      <c r="B122" s="44" t="n"/>
      <c r="C122" s="44" t="n"/>
      <c r="D122" s="44" t="n"/>
      <c r="E122" s="44" t="n"/>
      <c r="F122" s="44" t="n"/>
      <c r="G122" s="44" t="n"/>
      <c r="H122" s="44" t="n"/>
      <c r="I122" s="44" t="n"/>
      <c r="J122" s="43" t="str">
        <f>IF(OR(H122="",I122=""),"",H122*I122)</f>
        <v/>
      </c>
      <c r="K122" s="43" t="str">
        <f>IF(J122="","",IF(J122&gt;=THR_CRITICAL,"Critical",IF(J122&gt;=THR_HIGH,"High",IF(J122&gt;=THR_MEDIUM,"Medium","Low"))))</f>
        <v/>
      </c>
      <c r="L122" s="44" t="n"/>
      <c r="M122" s="44" t="n"/>
      <c r="N122" s="44" t="n"/>
      <c r="O122" s="46" t="n"/>
      <c r="P122" s="44" t="n"/>
      <c r="Q122" s="43" t="str">
        <f>IF(OR(O122="",P122="Done",P122="Accepted"),"",IF(TODAY()&gt;O122,TODAY()-O122,0))</f>
        <v/>
      </c>
      <c r="R122" s="44" t="n"/>
      <c r="S122" s="44" t="n"/>
      <c r="T122" s="43" t="str">
        <f>IF(OR(R122="",S122=""),"",R122*S122)</f>
        <v/>
      </c>
      <c r="U122" s="43" t="str">
        <f>IF(T122="","",IF(T122&gt;=THR_CRITICAL,"Critical",IF(T122&gt;=THR_HIGH,"High",IF(T122&gt;=THR_MEDIUM,"Medium","Low"))))</f>
        <v/>
      </c>
    </row>
    <row r="123">
      <c r="A123" s="9" t="n"/>
      <c r="B123" s="9" t="n"/>
      <c r="C123" s="9" t="n"/>
      <c r="D123" s="9" t="n"/>
      <c r="E123" s="9" t="n"/>
      <c r="F123" s="9" t="n"/>
      <c r="G123" s="9" t="n"/>
      <c r="H123" s="9" t="n"/>
      <c r="I123" s="9" t="n"/>
      <c r="J123" s="43" t="str">
        <f>IF(OR(H123="",I123=""),"",H123*I123)</f>
        <v/>
      </c>
      <c r="K123" s="43" t="str">
        <f>IF(J123="","",IF(J123&gt;=THR_CRITICAL,"Critical",IF(J123&gt;=THR_HIGH,"High",IF(J123&gt;=THR_MEDIUM,"Medium","Low"))))</f>
        <v/>
      </c>
      <c r="L123" s="9" t="n"/>
      <c r="M123" s="9" t="n"/>
      <c r="N123" s="9" t="n"/>
      <c r="O123" s="42" t="n"/>
      <c r="P123" s="9" t="n"/>
      <c r="Q123" s="43" t="str">
        <f>IF(OR(O123="",P123="Done",P123="Accepted"),"",IF(TODAY()&gt;O123,TODAY()-O123,0))</f>
        <v/>
      </c>
      <c r="R123" s="9" t="n"/>
      <c r="S123" s="9" t="n"/>
      <c r="T123" s="43" t="str">
        <f>IF(OR(R123="",S123=""),"",R123*S123)</f>
        <v/>
      </c>
      <c r="U123" s="43" t="str">
        <f>IF(T123="","",IF(T123&gt;=THR_CRITICAL,"Critical",IF(T123&gt;=THR_HIGH,"High",IF(T123&gt;=THR_MEDIUM,"Medium","Low"))))</f>
        <v/>
      </c>
    </row>
    <row r="124">
      <c r="A124" s="44" t="n"/>
      <c r="B124" s="44" t="n"/>
      <c r="C124" s="44" t="n"/>
      <c r="D124" s="44" t="n"/>
      <c r="E124" s="44" t="n"/>
      <c r="F124" s="44" t="n"/>
      <c r="G124" s="44" t="n"/>
      <c r="H124" s="44" t="n"/>
      <c r="I124" s="44" t="n"/>
      <c r="J124" s="43" t="str">
        <f>IF(OR(H124="",I124=""),"",H124*I124)</f>
        <v/>
      </c>
      <c r="K124" s="43" t="str">
        <f>IF(J124="","",IF(J124&gt;=THR_CRITICAL,"Critical",IF(J124&gt;=THR_HIGH,"High",IF(J124&gt;=THR_MEDIUM,"Medium","Low"))))</f>
        <v/>
      </c>
      <c r="L124" s="44" t="n"/>
      <c r="M124" s="44" t="n"/>
      <c r="N124" s="44" t="n"/>
      <c r="O124" s="46" t="n"/>
      <c r="P124" s="44" t="n"/>
      <c r="Q124" s="43" t="str">
        <f>IF(OR(O124="",P124="Done",P124="Accepted"),"",IF(TODAY()&gt;O124,TODAY()-O124,0))</f>
        <v/>
      </c>
      <c r="R124" s="44" t="n"/>
      <c r="S124" s="44" t="n"/>
      <c r="T124" s="43" t="str">
        <f>IF(OR(R124="",S124=""),"",R124*S124)</f>
        <v/>
      </c>
      <c r="U124" s="43" t="str">
        <f>IF(T124="","",IF(T124&gt;=THR_CRITICAL,"Critical",IF(T124&gt;=THR_HIGH,"High",IF(T124&gt;=THR_MEDIUM,"Medium","Low"))))</f>
        <v/>
      </c>
    </row>
    <row r="125">
      <c r="A125" s="9" t="n"/>
      <c r="B125" s="9" t="n"/>
      <c r="C125" s="9" t="n"/>
      <c r="D125" s="9" t="n"/>
      <c r="E125" s="9" t="n"/>
      <c r="F125" s="9" t="n"/>
      <c r="G125" s="9" t="n"/>
      <c r="H125" s="9" t="n"/>
      <c r="I125" s="9" t="n"/>
      <c r="J125" s="43" t="str">
        <f>IF(OR(H125="",I125=""),"",H125*I125)</f>
        <v/>
      </c>
      <c r="K125" s="43" t="str">
        <f>IF(J125="","",IF(J125&gt;=THR_CRITICAL,"Critical",IF(J125&gt;=THR_HIGH,"High",IF(J125&gt;=THR_MEDIUM,"Medium","Low"))))</f>
        <v/>
      </c>
      <c r="L125" s="9" t="n"/>
      <c r="M125" s="9" t="n"/>
      <c r="N125" s="9" t="n"/>
      <c r="O125" s="42" t="n"/>
      <c r="P125" s="9" t="n"/>
      <c r="Q125" s="43" t="str">
        <f>IF(OR(O125="",P125="Done",P125="Accepted"),"",IF(TODAY()&gt;O125,TODAY()-O125,0))</f>
        <v/>
      </c>
      <c r="R125" s="9" t="n"/>
      <c r="S125" s="9" t="n"/>
      <c r="T125" s="43" t="str">
        <f>IF(OR(R125="",S125=""),"",R125*S125)</f>
        <v/>
      </c>
      <c r="U125" s="43" t="str">
        <f>IF(T125="","",IF(T125&gt;=THR_CRITICAL,"Critical",IF(T125&gt;=THR_HIGH,"High",IF(T125&gt;=THR_MEDIUM,"Medium","Low"))))</f>
        <v/>
      </c>
    </row>
    <row r="126">
      <c r="A126" s="44" t="n"/>
      <c r="B126" s="44" t="n"/>
      <c r="C126" s="44" t="n"/>
      <c r="D126" s="44" t="n"/>
      <c r="E126" s="44" t="n"/>
      <c r="F126" s="44" t="n"/>
      <c r="G126" s="44" t="n"/>
      <c r="H126" s="44" t="n"/>
      <c r="I126" s="44" t="n"/>
      <c r="J126" s="43" t="str">
        <f>IF(OR(H126="",I126=""),"",H126*I126)</f>
        <v/>
      </c>
      <c r="K126" s="43" t="str">
        <f>IF(J126="","",IF(J126&gt;=THR_CRITICAL,"Critical",IF(J126&gt;=THR_HIGH,"High",IF(J126&gt;=THR_MEDIUM,"Medium","Low"))))</f>
        <v/>
      </c>
      <c r="L126" s="44" t="n"/>
      <c r="M126" s="44" t="n"/>
      <c r="N126" s="44" t="n"/>
      <c r="O126" s="46" t="n"/>
      <c r="P126" s="44" t="n"/>
      <c r="Q126" s="43" t="str">
        <f>IF(OR(O126="",P126="Done",P126="Accepted"),"",IF(TODAY()&gt;O126,TODAY()-O126,0))</f>
        <v/>
      </c>
      <c r="R126" s="44" t="n"/>
      <c r="S126" s="44" t="n"/>
      <c r="T126" s="43" t="str">
        <f>IF(OR(R126="",S126=""),"",R126*S126)</f>
        <v/>
      </c>
      <c r="U126" s="43" t="str">
        <f>IF(T126="","",IF(T126&gt;=THR_CRITICAL,"Critical",IF(T126&gt;=THR_HIGH,"High",IF(T126&gt;=THR_MEDIUM,"Medium","Low"))))</f>
        <v/>
      </c>
    </row>
    <row r="127">
      <c r="A127" s="9" t="n"/>
      <c r="B127" s="9" t="n"/>
      <c r="C127" s="9" t="n"/>
      <c r="D127" s="9" t="n"/>
      <c r="E127" s="9" t="n"/>
      <c r="F127" s="9" t="n"/>
      <c r="G127" s="9" t="n"/>
      <c r="H127" s="9" t="n"/>
      <c r="I127" s="9" t="n"/>
      <c r="J127" s="43" t="str">
        <f>IF(OR(H127="",I127=""),"",H127*I127)</f>
        <v/>
      </c>
      <c r="K127" s="43" t="str">
        <f>IF(J127="","",IF(J127&gt;=THR_CRITICAL,"Critical",IF(J127&gt;=THR_HIGH,"High",IF(J127&gt;=THR_MEDIUM,"Medium","Low"))))</f>
        <v/>
      </c>
      <c r="L127" s="9" t="n"/>
      <c r="M127" s="9" t="n"/>
      <c r="N127" s="9" t="n"/>
      <c r="O127" s="42" t="n"/>
      <c r="P127" s="9" t="n"/>
      <c r="Q127" s="43" t="str">
        <f>IF(OR(O127="",P127="Done",P127="Accepted"),"",IF(TODAY()&gt;O127,TODAY()-O127,0))</f>
        <v/>
      </c>
      <c r="R127" s="9" t="n"/>
      <c r="S127" s="9" t="n"/>
      <c r="T127" s="43" t="str">
        <f>IF(OR(R127="",S127=""),"",R127*S127)</f>
        <v/>
      </c>
      <c r="U127" s="43" t="str">
        <f>IF(T127="","",IF(T127&gt;=THR_CRITICAL,"Critical",IF(T127&gt;=THR_HIGH,"High",IF(T127&gt;=THR_MEDIUM,"Medium","Low"))))</f>
        <v/>
      </c>
    </row>
    <row r="128">
      <c r="A128" s="44" t="n"/>
      <c r="B128" s="44" t="n"/>
      <c r="C128" s="44" t="n"/>
      <c r="D128" s="44" t="n"/>
      <c r="E128" s="44" t="n"/>
      <c r="F128" s="44" t="n"/>
      <c r="G128" s="44" t="n"/>
      <c r="H128" s="44" t="n"/>
      <c r="I128" s="44" t="n"/>
      <c r="J128" s="43" t="str">
        <f>IF(OR(H128="",I128=""),"",H128*I128)</f>
        <v/>
      </c>
      <c r="K128" s="43" t="str">
        <f>IF(J128="","",IF(J128&gt;=THR_CRITICAL,"Critical",IF(J128&gt;=THR_HIGH,"High",IF(J128&gt;=THR_MEDIUM,"Medium","Low"))))</f>
        <v/>
      </c>
      <c r="L128" s="44" t="n"/>
      <c r="M128" s="44" t="n"/>
      <c r="N128" s="44" t="n"/>
      <c r="O128" s="46" t="n"/>
      <c r="P128" s="44" t="n"/>
      <c r="Q128" s="43" t="str">
        <f>IF(OR(O128="",P128="Done",P128="Accepted"),"",IF(TODAY()&gt;O128,TODAY()-O128,0))</f>
        <v/>
      </c>
      <c r="R128" s="44" t="n"/>
      <c r="S128" s="44" t="n"/>
      <c r="T128" s="43" t="str">
        <f>IF(OR(R128="",S128=""),"",R128*S128)</f>
        <v/>
      </c>
      <c r="U128" s="43" t="str">
        <f>IF(T128="","",IF(T128&gt;=THR_CRITICAL,"Critical",IF(T128&gt;=THR_HIGH,"High",IF(T128&gt;=THR_MEDIUM,"Medium","Low"))))</f>
        <v/>
      </c>
    </row>
    <row r="129">
      <c r="A129" s="9" t="n"/>
      <c r="B129" s="9" t="n"/>
      <c r="C129" s="9" t="n"/>
      <c r="D129" s="9" t="n"/>
      <c r="E129" s="9" t="n"/>
      <c r="F129" s="9" t="n"/>
      <c r="G129" s="9" t="n"/>
      <c r="H129" s="9" t="n"/>
      <c r="I129" s="9" t="n"/>
      <c r="J129" s="43" t="str">
        <f>IF(OR(H129="",I129=""),"",H129*I129)</f>
        <v/>
      </c>
      <c r="K129" s="43" t="str">
        <f>IF(J129="","",IF(J129&gt;=THR_CRITICAL,"Critical",IF(J129&gt;=THR_HIGH,"High",IF(J129&gt;=THR_MEDIUM,"Medium","Low"))))</f>
        <v/>
      </c>
      <c r="L129" s="9" t="n"/>
      <c r="M129" s="9" t="n"/>
      <c r="N129" s="9" t="n"/>
      <c r="O129" s="42" t="n"/>
      <c r="P129" s="9" t="n"/>
      <c r="Q129" s="43" t="str">
        <f>IF(OR(O129="",P129="Done",P129="Accepted"),"",IF(TODAY()&gt;O129,TODAY()-O129,0))</f>
        <v/>
      </c>
      <c r="R129" s="9" t="n"/>
      <c r="S129" s="9" t="n"/>
      <c r="T129" s="43" t="str">
        <f>IF(OR(R129="",S129=""),"",R129*S129)</f>
        <v/>
      </c>
      <c r="U129" s="43" t="str">
        <f>IF(T129="","",IF(T129&gt;=THR_CRITICAL,"Critical",IF(T129&gt;=THR_HIGH,"High",IF(T129&gt;=THR_MEDIUM,"Medium","Low"))))</f>
        <v/>
      </c>
    </row>
    <row r="130">
      <c r="A130" s="44" t="n"/>
      <c r="B130" s="44" t="n"/>
      <c r="C130" s="44" t="n"/>
      <c r="D130" s="44" t="n"/>
      <c r="E130" s="44" t="n"/>
      <c r="F130" s="44" t="n"/>
      <c r="G130" s="44" t="n"/>
      <c r="H130" s="44" t="n"/>
      <c r="I130" s="44" t="n"/>
      <c r="J130" s="43" t="str">
        <f>IF(OR(H130="",I130=""),"",H130*I130)</f>
        <v/>
      </c>
      <c r="K130" s="43" t="str">
        <f>IF(J130="","",IF(J130&gt;=THR_CRITICAL,"Critical",IF(J130&gt;=THR_HIGH,"High",IF(J130&gt;=THR_MEDIUM,"Medium","Low"))))</f>
        <v/>
      </c>
      <c r="L130" s="44" t="n"/>
      <c r="M130" s="44" t="n"/>
      <c r="N130" s="44" t="n"/>
      <c r="O130" s="46" t="n"/>
      <c r="P130" s="44" t="n"/>
      <c r="Q130" s="43" t="str">
        <f>IF(OR(O130="",P130="Done",P130="Accepted"),"",IF(TODAY()&gt;O130,TODAY()-O130,0))</f>
        <v/>
      </c>
      <c r="R130" s="44" t="n"/>
      <c r="S130" s="44" t="n"/>
      <c r="T130" s="43" t="str">
        <f>IF(OR(R130="",S130=""),"",R130*S130)</f>
        <v/>
      </c>
      <c r="U130" s="43" t="str">
        <f>IF(T130="","",IF(T130&gt;=THR_CRITICAL,"Critical",IF(T130&gt;=THR_HIGH,"High",IF(T130&gt;=THR_MEDIUM,"Medium","Low"))))</f>
        <v/>
      </c>
    </row>
    <row r="131">
      <c r="A131" s="9" t="n"/>
      <c r="B131" s="9" t="n"/>
      <c r="C131" s="9" t="n"/>
      <c r="D131" s="9" t="n"/>
      <c r="E131" s="9" t="n"/>
      <c r="F131" s="9" t="n"/>
      <c r="G131" s="9" t="n"/>
      <c r="H131" s="9" t="n"/>
      <c r="I131" s="9" t="n"/>
      <c r="J131" s="43" t="str">
        <f>IF(OR(H131="",I131=""),"",H131*I131)</f>
        <v/>
      </c>
      <c r="K131" s="43" t="str">
        <f>IF(J131="","",IF(J131&gt;=THR_CRITICAL,"Critical",IF(J131&gt;=THR_HIGH,"High",IF(J131&gt;=THR_MEDIUM,"Medium","Low"))))</f>
        <v/>
      </c>
      <c r="L131" s="9" t="n"/>
      <c r="M131" s="9" t="n"/>
      <c r="N131" s="9" t="n"/>
      <c r="O131" s="42" t="n"/>
      <c r="P131" s="9" t="n"/>
      <c r="Q131" s="43" t="str">
        <f>IF(OR(O131="",P131="Done",P131="Accepted"),"",IF(TODAY()&gt;O131,TODAY()-O131,0))</f>
        <v/>
      </c>
      <c r="R131" s="9" t="n"/>
      <c r="S131" s="9" t="n"/>
      <c r="T131" s="43" t="str">
        <f>IF(OR(R131="",S131=""),"",R131*S131)</f>
        <v/>
      </c>
      <c r="U131" s="43" t="str">
        <f>IF(T131="","",IF(T131&gt;=THR_CRITICAL,"Critical",IF(T131&gt;=THR_HIGH,"High",IF(T131&gt;=THR_MEDIUM,"Medium","Low"))))</f>
        <v/>
      </c>
    </row>
    <row r="132">
      <c r="A132" s="44" t="n"/>
      <c r="B132" s="44" t="n"/>
      <c r="C132" s="44" t="n"/>
      <c r="D132" s="44" t="n"/>
      <c r="E132" s="44" t="n"/>
      <c r="F132" s="44" t="n"/>
      <c r="G132" s="44" t="n"/>
      <c r="H132" s="44" t="n"/>
      <c r="I132" s="44" t="n"/>
      <c r="J132" s="43" t="str">
        <f>IF(OR(H132="",I132=""),"",H132*I132)</f>
        <v/>
      </c>
      <c r="K132" s="43" t="str">
        <f>IF(J132="","",IF(J132&gt;=THR_CRITICAL,"Critical",IF(J132&gt;=THR_HIGH,"High",IF(J132&gt;=THR_MEDIUM,"Medium","Low"))))</f>
        <v/>
      </c>
      <c r="L132" s="44" t="n"/>
      <c r="M132" s="44" t="n"/>
      <c r="N132" s="44" t="n"/>
      <c r="O132" s="46" t="n"/>
      <c r="P132" s="44" t="n"/>
      <c r="Q132" s="43" t="str">
        <f>IF(OR(O132="",P132="Done",P132="Accepted"),"",IF(TODAY()&gt;O132,TODAY()-O132,0))</f>
        <v/>
      </c>
      <c r="R132" s="44" t="n"/>
      <c r="S132" s="44" t="n"/>
      <c r="T132" s="43" t="str">
        <f>IF(OR(R132="",S132=""),"",R132*S132)</f>
        <v/>
      </c>
      <c r="U132" s="43" t="str">
        <f>IF(T132="","",IF(T132&gt;=THR_CRITICAL,"Critical",IF(T132&gt;=THR_HIGH,"High",IF(T132&gt;=THR_MEDIUM,"Medium","Low"))))</f>
        <v/>
      </c>
    </row>
    <row r="133">
      <c r="A133" s="9" t="n"/>
      <c r="B133" s="9" t="n"/>
      <c r="C133" s="9" t="n"/>
      <c r="D133" s="9" t="n"/>
      <c r="E133" s="9" t="n"/>
      <c r="F133" s="9" t="n"/>
      <c r="G133" s="9" t="n"/>
      <c r="H133" s="9" t="n"/>
      <c r="I133" s="9" t="n"/>
      <c r="J133" s="43" t="str">
        <f>IF(OR(H133="",I133=""),"",H133*I133)</f>
        <v/>
      </c>
      <c r="K133" s="43" t="str">
        <f>IF(J133="","",IF(J133&gt;=THR_CRITICAL,"Critical",IF(J133&gt;=THR_HIGH,"High",IF(J133&gt;=THR_MEDIUM,"Medium","Low"))))</f>
        <v/>
      </c>
      <c r="L133" s="9" t="n"/>
      <c r="M133" s="9" t="n"/>
      <c r="N133" s="9" t="n"/>
      <c r="O133" s="42" t="n"/>
      <c r="P133" s="9" t="n"/>
      <c r="Q133" s="43" t="str">
        <f>IF(OR(O133="",P133="Done",P133="Accepted"),"",IF(TODAY()&gt;O133,TODAY()-O133,0))</f>
        <v/>
      </c>
      <c r="R133" s="9" t="n"/>
      <c r="S133" s="9" t="n"/>
      <c r="T133" s="43" t="str">
        <f>IF(OR(R133="",S133=""),"",R133*S133)</f>
        <v/>
      </c>
      <c r="U133" s="43" t="str">
        <f>IF(T133="","",IF(T133&gt;=THR_CRITICAL,"Critical",IF(T133&gt;=THR_HIGH,"High",IF(T133&gt;=THR_MEDIUM,"Medium","Low"))))</f>
        <v/>
      </c>
    </row>
    <row r="134">
      <c r="A134" s="44" t="n"/>
      <c r="B134" s="44" t="n"/>
      <c r="C134" s="44" t="n"/>
      <c r="D134" s="44" t="n"/>
      <c r="E134" s="44" t="n"/>
      <c r="F134" s="44" t="n"/>
      <c r="G134" s="44" t="n"/>
      <c r="H134" s="44" t="n"/>
      <c r="I134" s="44" t="n"/>
      <c r="J134" s="43" t="str">
        <f>IF(OR(H134="",I134=""),"",H134*I134)</f>
        <v/>
      </c>
      <c r="K134" s="43" t="str">
        <f>IF(J134="","",IF(J134&gt;=THR_CRITICAL,"Critical",IF(J134&gt;=THR_HIGH,"High",IF(J134&gt;=THR_MEDIUM,"Medium","Low"))))</f>
        <v/>
      </c>
      <c r="L134" s="44" t="n"/>
      <c r="M134" s="44" t="n"/>
      <c r="N134" s="44" t="n"/>
      <c r="O134" s="46" t="n"/>
      <c r="P134" s="44" t="n"/>
      <c r="Q134" s="43" t="str">
        <f>IF(OR(O134="",P134="Done",P134="Accepted"),"",IF(TODAY()&gt;O134,TODAY()-O134,0))</f>
        <v/>
      </c>
      <c r="R134" s="44" t="n"/>
      <c r="S134" s="44" t="n"/>
      <c r="T134" s="43" t="str">
        <f>IF(OR(R134="",S134=""),"",R134*S134)</f>
        <v/>
      </c>
      <c r="U134" s="43" t="str">
        <f>IF(T134="","",IF(T134&gt;=THR_CRITICAL,"Critical",IF(T134&gt;=THR_HIGH,"High",IF(T134&gt;=THR_MEDIUM,"Medium","Low"))))</f>
        <v/>
      </c>
    </row>
    <row r="135">
      <c r="A135" s="9" t="n"/>
      <c r="B135" s="9" t="n"/>
      <c r="C135" s="9" t="n"/>
      <c r="D135" s="9" t="n"/>
      <c r="E135" s="9" t="n"/>
      <c r="F135" s="9" t="n"/>
      <c r="G135" s="9" t="n"/>
      <c r="H135" s="9" t="n"/>
      <c r="I135" s="9" t="n"/>
      <c r="J135" s="43" t="str">
        <f>IF(OR(H135="",I135=""),"",H135*I135)</f>
        <v/>
      </c>
      <c r="K135" s="43" t="str">
        <f>IF(J135="","",IF(J135&gt;=THR_CRITICAL,"Critical",IF(J135&gt;=THR_HIGH,"High",IF(J135&gt;=THR_MEDIUM,"Medium","Low"))))</f>
        <v/>
      </c>
      <c r="L135" s="9" t="n"/>
      <c r="M135" s="9" t="n"/>
      <c r="N135" s="9" t="n"/>
      <c r="O135" s="42" t="n"/>
      <c r="P135" s="9" t="n"/>
      <c r="Q135" s="43" t="str">
        <f>IF(OR(O135="",P135="Done",P135="Accepted"),"",IF(TODAY()&gt;O135,TODAY()-O135,0))</f>
        <v/>
      </c>
      <c r="R135" s="9" t="n"/>
      <c r="S135" s="9" t="n"/>
      <c r="T135" s="43" t="str">
        <f>IF(OR(R135="",S135=""),"",R135*S135)</f>
        <v/>
      </c>
      <c r="U135" s="43" t="str">
        <f>IF(T135="","",IF(T135&gt;=THR_CRITICAL,"Critical",IF(T135&gt;=THR_HIGH,"High",IF(T135&gt;=THR_MEDIUM,"Medium","Low"))))</f>
        <v/>
      </c>
    </row>
    <row r="136">
      <c r="A136" s="44" t="n"/>
      <c r="B136" s="44" t="n"/>
      <c r="C136" s="44" t="n"/>
      <c r="D136" s="44" t="n"/>
      <c r="E136" s="44" t="n"/>
      <c r="F136" s="44" t="n"/>
      <c r="G136" s="44" t="n"/>
      <c r="H136" s="44" t="n"/>
      <c r="I136" s="44" t="n"/>
      <c r="J136" s="43" t="str">
        <f>IF(OR(H136="",I136=""),"",H136*I136)</f>
        <v/>
      </c>
      <c r="K136" s="43" t="str">
        <f>IF(J136="","",IF(J136&gt;=THR_CRITICAL,"Critical",IF(J136&gt;=THR_HIGH,"High",IF(J136&gt;=THR_MEDIUM,"Medium","Low"))))</f>
        <v/>
      </c>
      <c r="L136" s="44" t="n"/>
      <c r="M136" s="44" t="n"/>
      <c r="N136" s="44" t="n"/>
      <c r="O136" s="46" t="n"/>
      <c r="P136" s="44" t="n"/>
      <c r="Q136" s="43" t="str">
        <f>IF(OR(O136="",P136="Done",P136="Accepted"),"",IF(TODAY()&gt;O136,TODAY()-O136,0))</f>
        <v/>
      </c>
      <c r="R136" s="44" t="n"/>
      <c r="S136" s="44" t="n"/>
      <c r="T136" s="43" t="str">
        <f>IF(OR(R136="",S136=""),"",R136*S136)</f>
        <v/>
      </c>
      <c r="U136" s="43" t="str">
        <f>IF(T136="","",IF(T136&gt;=THR_CRITICAL,"Critical",IF(T136&gt;=THR_HIGH,"High",IF(T136&gt;=THR_MEDIUM,"Medium","Low"))))</f>
        <v/>
      </c>
    </row>
    <row r="137">
      <c r="A137" s="9" t="n"/>
      <c r="B137" s="9" t="n"/>
      <c r="C137" s="9" t="n"/>
      <c r="D137" s="9" t="n"/>
      <c r="E137" s="9" t="n"/>
      <c r="F137" s="9" t="n"/>
      <c r="G137" s="9" t="n"/>
      <c r="H137" s="9" t="n"/>
      <c r="I137" s="9" t="n"/>
      <c r="J137" s="43" t="str">
        <f>IF(OR(H137="",I137=""),"",H137*I137)</f>
        <v/>
      </c>
      <c r="K137" s="43" t="str">
        <f>IF(J137="","",IF(J137&gt;=THR_CRITICAL,"Critical",IF(J137&gt;=THR_HIGH,"High",IF(J137&gt;=THR_MEDIUM,"Medium","Low"))))</f>
        <v/>
      </c>
      <c r="L137" s="9" t="n"/>
      <c r="M137" s="9" t="n"/>
      <c r="N137" s="9" t="n"/>
      <c r="O137" s="42" t="n"/>
      <c r="P137" s="9" t="n"/>
      <c r="Q137" s="43" t="str">
        <f>IF(OR(O137="",P137="Done",P137="Accepted"),"",IF(TODAY()&gt;O137,TODAY()-O137,0))</f>
        <v/>
      </c>
      <c r="R137" s="9" t="n"/>
      <c r="S137" s="9" t="n"/>
      <c r="T137" s="43" t="str">
        <f>IF(OR(R137="",S137=""),"",R137*S137)</f>
        <v/>
      </c>
      <c r="U137" s="43" t="str">
        <f>IF(T137="","",IF(T137&gt;=THR_CRITICAL,"Critical",IF(T137&gt;=THR_HIGH,"High",IF(T137&gt;=THR_MEDIUM,"Medium","Low"))))</f>
        <v/>
      </c>
    </row>
    <row r="138">
      <c r="A138" s="44" t="n"/>
      <c r="B138" s="44" t="n"/>
      <c r="C138" s="44" t="n"/>
      <c r="D138" s="44" t="n"/>
      <c r="E138" s="44" t="n"/>
      <c r="F138" s="44" t="n"/>
      <c r="G138" s="44" t="n"/>
      <c r="H138" s="44" t="n"/>
      <c r="I138" s="44" t="n"/>
      <c r="J138" s="43" t="str">
        <f>IF(OR(H138="",I138=""),"",H138*I138)</f>
        <v/>
      </c>
      <c r="K138" s="43" t="str">
        <f>IF(J138="","",IF(J138&gt;=THR_CRITICAL,"Critical",IF(J138&gt;=THR_HIGH,"High",IF(J138&gt;=THR_MEDIUM,"Medium","Low"))))</f>
        <v/>
      </c>
      <c r="L138" s="44" t="n"/>
      <c r="M138" s="44" t="n"/>
      <c r="N138" s="44" t="n"/>
      <c r="O138" s="46" t="n"/>
      <c r="P138" s="44" t="n"/>
      <c r="Q138" s="43" t="str">
        <f>IF(OR(O138="",P138="Done",P138="Accepted"),"",IF(TODAY()&gt;O138,TODAY()-O138,0))</f>
        <v/>
      </c>
      <c r="R138" s="44" t="n"/>
      <c r="S138" s="44" t="n"/>
      <c r="T138" s="43" t="str">
        <f>IF(OR(R138="",S138=""),"",R138*S138)</f>
        <v/>
      </c>
      <c r="U138" s="43" t="str">
        <f>IF(T138="","",IF(T138&gt;=THR_CRITICAL,"Critical",IF(T138&gt;=THR_HIGH,"High",IF(T138&gt;=THR_MEDIUM,"Medium","Low"))))</f>
        <v/>
      </c>
    </row>
    <row r="139">
      <c r="A139" s="9" t="n"/>
      <c r="B139" s="9" t="n"/>
      <c r="C139" s="9" t="n"/>
      <c r="D139" s="9" t="n"/>
      <c r="E139" s="9" t="n"/>
      <c r="F139" s="9" t="n"/>
      <c r="G139" s="9" t="n"/>
      <c r="H139" s="9" t="n"/>
      <c r="I139" s="9" t="n"/>
      <c r="J139" s="43" t="str">
        <f>IF(OR(H139="",I139=""),"",H139*I139)</f>
        <v/>
      </c>
      <c r="K139" s="43" t="str">
        <f>IF(J139="","",IF(J139&gt;=THR_CRITICAL,"Critical",IF(J139&gt;=THR_HIGH,"High",IF(J139&gt;=THR_MEDIUM,"Medium","Low"))))</f>
        <v/>
      </c>
      <c r="L139" s="9" t="n"/>
      <c r="M139" s="9" t="n"/>
      <c r="N139" s="9" t="n"/>
      <c r="O139" s="42" t="n"/>
      <c r="P139" s="9" t="n"/>
      <c r="Q139" s="43" t="str">
        <f>IF(OR(O139="",P139="Done",P139="Accepted"),"",IF(TODAY()&gt;O139,TODAY()-O139,0))</f>
        <v/>
      </c>
      <c r="R139" s="9" t="n"/>
      <c r="S139" s="9" t="n"/>
      <c r="T139" s="43" t="str">
        <f>IF(OR(R139="",S139=""),"",R139*S139)</f>
        <v/>
      </c>
      <c r="U139" s="43" t="str">
        <f>IF(T139="","",IF(T139&gt;=THR_CRITICAL,"Critical",IF(T139&gt;=THR_HIGH,"High",IF(T139&gt;=THR_MEDIUM,"Medium","Low"))))</f>
        <v/>
      </c>
    </row>
    <row r="140">
      <c r="A140" s="44" t="n"/>
      <c r="B140" s="44" t="n"/>
      <c r="C140" s="44" t="n"/>
      <c r="D140" s="44" t="n"/>
      <c r="E140" s="44" t="n"/>
      <c r="F140" s="44" t="n"/>
      <c r="G140" s="44" t="n"/>
      <c r="H140" s="44" t="n"/>
      <c r="I140" s="44" t="n"/>
      <c r="J140" s="43" t="str">
        <f>IF(OR(H140="",I140=""),"",H140*I140)</f>
        <v/>
      </c>
      <c r="K140" s="43" t="str">
        <f>IF(J140="","",IF(J140&gt;=THR_CRITICAL,"Critical",IF(J140&gt;=THR_HIGH,"High",IF(J140&gt;=THR_MEDIUM,"Medium","Low"))))</f>
        <v/>
      </c>
      <c r="L140" s="44" t="n"/>
      <c r="M140" s="44" t="n"/>
      <c r="N140" s="44" t="n"/>
      <c r="O140" s="46" t="n"/>
      <c r="P140" s="44" t="n"/>
      <c r="Q140" s="43" t="str">
        <f>IF(OR(O140="",P140="Done",P140="Accepted"),"",IF(TODAY()&gt;O140,TODAY()-O140,0))</f>
        <v/>
      </c>
      <c r="R140" s="44" t="n"/>
      <c r="S140" s="44" t="n"/>
      <c r="T140" s="43" t="str">
        <f>IF(OR(R140="",S140=""),"",R140*S140)</f>
        <v/>
      </c>
      <c r="U140" s="43" t="str">
        <f>IF(T140="","",IF(T140&gt;=THR_CRITICAL,"Critical",IF(T140&gt;=THR_HIGH,"High",IF(T140&gt;=THR_MEDIUM,"Medium","Low"))))</f>
        <v/>
      </c>
    </row>
    <row r="141">
      <c r="A141" s="9" t="n"/>
      <c r="B141" s="9" t="n"/>
      <c r="C141" s="9" t="n"/>
      <c r="D141" s="9" t="n"/>
      <c r="E141" s="9" t="n"/>
      <c r="F141" s="9" t="n"/>
      <c r="G141" s="9" t="n"/>
      <c r="H141" s="9" t="n"/>
      <c r="I141" s="9" t="n"/>
      <c r="J141" s="43" t="str">
        <f>IF(OR(H141="",I141=""),"",H141*I141)</f>
        <v/>
      </c>
      <c r="K141" s="43" t="str">
        <f>IF(J141="","",IF(J141&gt;=THR_CRITICAL,"Critical",IF(J141&gt;=THR_HIGH,"High",IF(J141&gt;=THR_MEDIUM,"Medium","Low"))))</f>
        <v/>
      </c>
      <c r="L141" s="9" t="n"/>
      <c r="M141" s="9" t="n"/>
      <c r="N141" s="9" t="n"/>
      <c r="O141" s="42" t="n"/>
      <c r="P141" s="9" t="n"/>
      <c r="Q141" s="43" t="str">
        <f>IF(OR(O141="",P141="Done",P141="Accepted"),"",IF(TODAY()&gt;O141,TODAY()-O141,0))</f>
        <v/>
      </c>
      <c r="R141" s="9" t="n"/>
      <c r="S141" s="9" t="n"/>
      <c r="T141" s="43" t="str">
        <f>IF(OR(R141="",S141=""),"",R141*S141)</f>
        <v/>
      </c>
      <c r="U141" s="43" t="str">
        <f>IF(T141="","",IF(T141&gt;=THR_CRITICAL,"Critical",IF(T141&gt;=THR_HIGH,"High",IF(T141&gt;=THR_MEDIUM,"Medium","Low"))))</f>
        <v/>
      </c>
    </row>
    <row r="142">
      <c r="A142" s="44" t="n"/>
      <c r="B142" s="44" t="n"/>
      <c r="C142" s="44" t="n"/>
      <c r="D142" s="44" t="n"/>
      <c r="E142" s="44" t="n"/>
      <c r="F142" s="44" t="n"/>
      <c r="G142" s="44" t="n"/>
      <c r="H142" s="44" t="n"/>
      <c r="I142" s="44" t="n"/>
      <c r="J142" s="43" t="str">
        <f>IF(OR(H142="",I142=""),"",H142*I142)</f>
        <v/>
      </c>
      <c r="K142" s="43" t="str">
        <f>IF(J142="","",IF(J142&gt;=THR_CRITICAL,"Critical",IF(J142&gt;=THR_HIGH,"High",IF(J142&gt;=THR_MEDIUM,"Medium","Low"))))</f>
        <v/>
      </c>
      <c r="L142" s="44" t="n"/>
      <c r="M142" s="44" t="n"/>
      <c r="N142" s="44" t="n"/>
      <c r="O142" s="46" t="n"/>
      <c r="P142" s="44" t="n"/>
      <c r="Q142" s="43" t="str">
        <f>IF(OR(O142="",P142="Done",P142="Accepted"),"",IF(TODAY()&gt;O142,TODAY()-O142,0))</f>
        <v/>
      </c>
      <c r="R142" s="44" t="n"/>
      <c r="S142" s="44" t="n"/>
      <c r="T142" s="43" t="str">
        <f>IF(OR(R142="",S142=""),"",R142*S142)</f>
        <v/>
      </c>
      <c r="U142" s="43" t="str">
        <f>IF(T142="","",IF(T142&gt;=THR_CRITICAL,"Critical",IF(T142&gt;=THR_HIGH,"High",IF(T142&gt;=THR_MEDIUM,"Medium","Low"))))</f>
        <v/>
      </c>
    </row>
    <row r="143">
      <c r="A143" s="9" t="n"/>
      <c r="B143" s="9" t="n"/>
      <c r="C143" s="9" t="n"/>
      <c r="D143" s="9" t="n"/>
      <c r="E143" s="9" t="n"/>
      <c r="F143" s="9" t="n"/>
      <c r="G143" s="9" t="n"/>
      <c r="H143" s="9" t="n"/>
      <c r="I143" s="9" t="n"/>
      <c r="J143" s="43" t="str">
        <f>IF(OR(H143="",I143=""),"",H143*I143)</f>
        <v/>
      </c>
      <c r="K143" s="43" t="str">
        <f>IF(J143="","",IF(J143&gt;=THR_CRITICAL,"Critical",IF(J143&gt;=THR_HIGH,"High",IF(J143&gt;=THR_MEDIUM,"Medium","Low"))))</f>
        <v/>
      </c>
      <c r="L143" s="9" t="n"/>
      <c r="M143" s="9" t="n"/>
      <c r="N143" s="9" t="n"/>
      <c r="O143" s="42" t="n"/>
      <c r="P143" s="9" t="n"/>
      <c r="Q143" s="43" t="str">
        <f>IF(OR(O143="",P143="Done",P143="Accepted"),"",IF(TODAY()&gt;O143,TODAY()-O143,0))</f>
        <v/>
      </c>
      <c r="R143" s="9" t="n"/>
      <c r="S143" s="9" t="n"/>
      <c r="T143" s="43" t="str">
        <f>IF(OR(R143="",S143=""),"",R143*S143)</f>
        <v/>
      </c>
      <c r="U143" s="43" t="str">
        <f>IF(T143="","",IF(T143&gt;=THR_CRITICAL,"Critical",IF(T143&gt;=THR_HIGH,"High",IF(T143&gt;=THR_MEDIUM,"Medium","Low"))))</f>
        <v/>
      </c>
    </row>
    <row r="144">
      <c r="A144" s="44" t="n"/>
      <c r="B144" s="44" t="n"/>
      <c r="C144" s="44" t="n"/>
      <c r="D144" s="44" t="n"/>
      <c r="E144" s="44" t="n"/>
      <c r="F144" s="44" t="n"/>
      <c r="G144" s="44" t="n"/>
      <c r="H144" s="44" t="n"/>
      <c r="I144" s="44" t="n"/>
      <c r="J144" s="43" t="str">
        <f>IF(OR(H144="",I144=""),"",H144*I144)</f>
        <v/>
      </c>
      <c r="K144" s="43" t="str">
        <f>IF(J144="","",IF(J144&gt;=THR_CRITICAL,"Critical",IF(J144&gt;=THR_HIGH,"High",IF(J144&gt;=THR_MEDIUM,"Medium","Low"))))</f>
        <v/>
      </c>
      <c r="L144" s="44" t="n"/>
      <c r="M144" s="44" t="n"/>
      <c r="N144" s="44" t="n"/>
      <c r="O144" s="46" t="n"/>
      <c r="P144" s="44" t="n"/>
      <c r="Q144" s="43" t="str">
        <f>IF(OR(O144="",P144="Done",P144="Accepted"),"",IF(TODAY()&gt;O144,TODAY()-O144,0))</f>
        <v/>
      </c>
      <c r="R144" s="44" t="n"/>
      <c r="S144" s="44" t="n"/>
      <c r="T144" s="43" t="str">
        <f>IF(OR(R144="",S144=""),"",R144*S144)</f>
        <v/>
      </c>
      <c r="U144" s="43" t="str">
        <f>IF(T144="","",IF(T144&gt;=THR_CRITICAL,"Critical",IF(T144&gt;=THR_HIGH,"High",IF(T144&gt;=THR_MEDIUM,"Medium","Low"))))</f>
        <v/>
      </c>
    </row>
    <row r="145">
      <c r="A145" s="9" t="n"/>
      <c r="B145" s="9" t="n"/>
      <c r="C145" s="9" t="n"/>
      <c r="D145" s="9" t="n"/>
      <c r="E145" s="9" t="n"/>
      <c r="F145" s="9" t="n"/>
      <c r="G145" s="9" t="n"/>
      <c r="H145" s="9" t="n"/>
      <c r="I145" s="9" t="n"/>
      <c r="J145" s="43" t="str">
        <f>IF(OR(H145="",I145=""),"",H145*I145)</f>
        <v/>
      </c>
      <c r="K145" s="43" t="str">
        <f>IF(J145="","",IF(J145&gt;=THR_CRITICAL,"Critical",IF(J145&gt;=THR_HIGH,"High",IF(J145&gt;=THR_MEDIUM,"Medium","Low"))))</f>
        <v/>
      </c>
      <c r="L145" s="9" t="n"/>
      <c r="M145" s="9" t="n"/>
      <c r="N145" s="9" t="n"/>
      <c r="O145" s="42" t="n"/>
      <c r="P145" s="9" t="n"/>
      <c r="Q145" s="43" t="str">
        <f>IF(OR(O145="",P145="Done",P145="Accepted"),"",IF(TODAY()&gt;O145,TODAY()-O145,0))</f>
        <v/>
      </c>
      <c r="R145" s="9" t="n"/>
      <c r="S145" s="9" t="n"/>
      <c r="T145" s="43" t="str">
        <f>IF(OR(R145="",S145=""),"",R145*S145)</f>
        <v/>
      </c>
      <c r="U145" s="43" t="str">
        <f>IF(T145="","",IF(T145&gt;=THR_CRITICAL,"Critical",IF(T145&gt;=THR_HIGH,"High",IF(T145&gt;=THR_MEDIUM,"Medium","Low"))))</f>
        <v/>
      </c>
    </row>
    <row r="146">
      <c r="A146" s="44" t="n"/>
      <c r="B146" s="44" t="n"/>
      <c r="C146" s="44" t="n"/>
      <c r="D146" s="44" t="n"/>
      <c r="E146" s="44" t="n"/>
      <c r="F146" s="44" t="n"/>
      <c r="G146" s="44" t="n"/>
      <c r="H146" s="44" t="n"/>
      <c r="I146" s="44" t="n"/>
      <c r="J146" s="43" t="str">
        <f>IF(OR(H146="",I146=""),"",H146*I146)</f>
        <v/>
      </c>
      <c r="K146" s="43" t="str">
        <f>IF(J146="","",IF(J146&gt;=THR_CRITICAL,"Critical",IF(J146&gt;=THR_HIGH,"High",IF(J146&gt;=THR_MEDIUM,"Medium","Low"))))</f>
        <v/>
      </c>
      <c r="L146" s="44" t="n"/>
      <c r="M146" s="44" t="n"/>
      <c r="N146" s="44" t="n"/>
      <c r="O146" s="46" t="n"/>
      <c r="P146" s="44" t="n"/>
      <c r="Q146" s="43" t="str">
        <f>IF(OR(O146="",P146="Done",P146="Accepted"),"",IF(TODAY()&gt;O146,TODAY()-O146,0))</f>
        <v/>
      </c>
      <c r="R146" s="44" t="n"/>
      <c r="S146" s="44" t="n"/>
      <c r="T146" s="43" t="str">
        <f>IF(OR(R146="",S146=""),"",R146*S146)</f>
        <v/>
      </c>
      <c r="U146" s="43" t="str">
        <f>IF(T146="","",IF(T146&gt;=THR_CRITICAL,"Critical",IF(T146&gt;=THR_HIGH,"High",IF(T146&gt;=THR_MEDIUM,"Medium","Low"))))</f>
        <v/>
      </c>
    </row>
    <row r="147">
      <c r="A147" s="9" t="n"/>
      <c r="B147" s="9" t="n"/>
      <c r="C147" s="9" t="n"/>
      <c r="D147" s="9" t="n"/>
      <c r="E147" s="9" t="n"/>
      <c r="F147" s="9" t="n"/>
      <c r="G147" s="9" t="n"/>
      <c r="H147" s="9" t="n"/>
      <c r="I147" s="9" t="n"/>
      <c r="J147" s="43" t="str">
        <f>IF(OR(H147="",I147=""),"",H147*I147)</f>
        <v/>
      </c>
      <c r="K147" s="43" t="str">
        <f>IF(J147="","",IF(J147&gt;=THR_CRITICAL,"Critical",IF(J147&gt;=THR_HIGH,"High",IF(J147&gt;=THR_MEDIUM,"Medium","Low"))))</f>
        <v/>
      </c>
      <c r="L147" s="9" t="n"/>
      <c r="M147" s="9" t="n"/>
      <c r="N147" s="9" t="n"/>
      <c r="O147" s="42" t="n"/>
      <c r="P147" s="9" t="n"/>
      <c r="Q147" s="43" t="str">
        <f>IF(OR(O147="",P147="Done",P147="Accepted"),"",IF(TODAY()&gt;O147,TODAY()-O147,0))</f>
        <v/>
      </c>
      <c r="R147" s="9" t="n"/>
      <c r="S147" s="9" t="n"/>
      <c r="T147" s="43" t="str">
        <f>IF(OR(R147="",S147=""),"",R147*S147)</f>
        <v/>
      </c>
      <c r="U147" s="43" t="str">
        <f>IF(T147="","",IF(T147&gt;=THR_CRITICAL,"Critical",IF(T147&gt;=THR_HIGH,"High",IF(T147&gt;=THR_MEDIUM,"Medium","Low"))))</f>
        <v/>
      </c>
    </row>
    <row r="148">
      <c r="A148" s="44" t="n"/>
      <c r="B148" s="44" t="n"/>
      <c r="C148" s="44" t="n"/>
      <c r="D148" s="44" t="n"/>
      <c r="E148" s="44" t="n"/>
      <c r="F148" s="44" t="n"/>
      <c r="G148" s="44" t="n"/>
      <c r="H148" s="44" t="n"/>
      <c r="I148" s="44" t="n"/>
      <c r="J148" s="43" t="str">
        <f>IF(OR(H148="",I148=""),"",H148*I148)</f>
        <v/>
      </c>
      <c r="K148" s="43" t="str">
        <f>IF(J148="","",IF(J148&gt;=THR_CRITICAL,"Critical",IF(J148&gt;=THR_HIGH,"High",IF(J148&gt;=THR_MEDIUM,"Medium","Low"))))</f>
        <v/>
      </c>
      <c r="L148" s="44" t="n"/>
      <c r="M148" s="44" t="n"/>
      <c r="N148" s="44" t="n"/>
      <c r="O148" s="46" t="n"/>
      <c r="P148" s="44" t="n"/>
      <c r="Q148" s="43" t="str">
        <f>IF(OR(O148="",P148="Done",P148="Accepted"),"",IF(TODAY()&gt;O148,TODAY()-O148,0))</f>
        <v/>
      </c>
      <c r="R148" s="44" t="n"/>
      <c r="S148" s="44" t="n"/>
      <c r="T148" s="43" t="str">
        <f>IF(OR(R148="",S148=""),"",R148*S148)</f>
        <v/>
      </c>
      <c r="U148" s="43" t="str">
        <f>IF(T148="","",IF(T148&gt;=THR_CRITICAL,"Critical",IF(T148&gt;=THR_HIGH,"High",IF(T148&gt;=THR_MEDIUM,"Medium","Low"))))</f>
        <v/>
      </c>
    </row>
    <row r="149">
      <c r="A149" s="9" t="n"/>
      <c r="B149" s="9" t="n"/>
      <c r="C149" s="9" t="n"/>
      <c r="D149" s="9" t="n"/>
      <c r="E149" s="9" t="n"/>
      <c r="F149" s="9" t="n"/>
      <c r="G149" s="9" t="n"/>
      <c r="H149" s="9" t="n"/>
      <c r="I149" s="9" t="n"/>
      <c r="J149" s="43" t="str">
        <f>IF(OR(H149="",I149=""),"",H149*I149)</f>
        <v/>
      </c>
      <c r="K149" s="43" t="str">
        <f>IF(J149="","",IF(J149&gt;=THR_CRITICAL,"Critical",IF(J149&gt;=THR_HIGH,"High",IF(J149&gt;=THR_MEDIUM,"Medium","Low"))))</f>
        <v/>
      </c>
      <c r="L149" s="9" t="n"/>
      <c r="M149" s="9" t="n"/>
      <c r="N149" s="9" t="n"/>
      <c r="O149" s="42" t="n"/>
      <c r="P149" s="9" t="n"/>
      <c r="Q149" s="43" t="str">
        <f>IF(OR(O149="",P149="Done",P149="Accepted"),"",IF(TODAY()&gt;O149,TODAY()-O149,0))</f>
        <v/>
      </c>
      <c r="R149" s="9" t="n"/>
      <c r="S149" s="9" t="n"/>
      <c r="T149" s="43" t="str">
        <f>IF(OR(R149="",S149=""),"",R149*S149)</f>
        <v/>
      </c>
      <c r="U149" s="43" t="str">
        <f>IF(T149="","",IF(T149&gt;=THR_CRITICAL,"Critical",IF(T149&gt;=THR_HIGH,"High",IF(T149&gt;=THR_MEDIUM,"Medium","Low"))))</f>
        <v/>
      </c>
    </row>
    <row r="150">
      <c r="A150" s="44" t="n"/>
      <c r="B150" s="44" t="n"/>
      <c r="C150" s="44" t="n"/>
      <c r="D150" s="44" t="n"/>
      <c r="E150" s="44" t="n"/>
      <c r="F150" s="44" t="n"/>
      <c r="G150" s="44" t="n"/>
      <c r="H150" s="44" t="n"/>
      <c r="I150" s="44" t="n"/>
      <c r="J150" s="43" t="str">
        <f>IF(OR(H150="",I150=""),"",H150*I150)</f>
        <v/>
      </c>
      <c r="K150" s="43" t="str">
        <f>IF(J150="","",IF(J150&gt;=THR_CRITICAL,"Critical",IF(J150&gt;=THR_HIGH,"High",IF(J150&gt;=THR_MEDIUM,"Medium","Low"))))</f>
        <v/>
      </c>
      <c r="L150" s="44" t="n"/>
      <c r="M150" s="44" t="n"/>
      <c r="N150" s="44" t="n"/>
      <c r="O150" s="46" t="n"/>
      <c r="P150" s="44" t="n"/>
      <c r="Q150" s="43" t="str">
        <f>IF(OR(O150="",P150="Done",P150="Accepted"),"",IF(TODAY()&gt;O150,TODAY()-O150,0))</f>
        <v/>
      </c>
      <c r="R150" s="44" t="n"/>
      <c r="S150" s="44" t="n"/>
      <c r="T150" s="43" t="str">
        <f>IF(OR(R150="",S150=""),"",R150*S150)</f>
        <v/>
      </c>
      <c r="U150" s="43" t="str">
        <f>IF(T150="","",IF(T150&gt;=THR_CRITICAL,"Critical",IF(T150&gt;=THR_HIGH,"High",IF(T150&gt;=THR_MEDIUM,"Medium","Low"))))</f>
        <v/>
      </c>
    </row>
    <row r="151">
      <c r="A151" s="9" t="n"/>
      <c r="B151" s="9" t="n"/>
      <c r="C151" s="9" t="n"/>
      <c r="D151" s="9" t="n"/>
      <c r="E151" s="9" t="n"/>
      <c r="F151" s="9" t="n"/>
      <c r="G151" s="9" t="n"/>
      <c r="H151" s="9" t="n"/>
      <c r="I151" s="9" t="n"/>
      <c r="J151" s="43" t="str">
        <f>IF(OR(H151="",I151=""),"",H151*I151)</f>
        <v/>
      </c>
      <c r="K151" s="43" t="str">
        <f>IF(J151="","",IF(J151&gt;=THR_CRITICAL,"Critical",IF(J151&gt;=THR_HIGH,"High",IF(J151&gt;=THR_MEDIUM,"Medium","Low"))))</f>
        <v/>
      </c>
      <c r="L151" s="9" t="n"/>
      <c r="M151" s="9" t="n"/>
      <c r="N151" s="9" t="n"/>
      <c r="O151" s="42" t="n"/>
      <c r="P151" s="9" t="n"/>
      <c r="Q151" s="43" t="str">
        <f>IF(OR(O151="",P151="Done",P151="Accepted"),"",IF(TODAY()&gt;O151,TODAY()-O151,0))</f>
        <v/>
      </c>
      <c r="R151" s="9" t="n"/>
      <c r="S151" s="9" t="n"/>
      <c r="T151" s="43" t="str">
        <f>IF(OR(R151="",S151=""),"",R151*S151)</f>
        <v/>
      </c>
      <c r="U151" s="43" t="str">
        <f>IF(T151="","",IF(T151&gt;=THR_CRITICAL,"Critical",IF(T151&gt;=THR_HIGH,"High",IF(T151&gt;=THR_MEDIUM,"Medium","Low"))))</f>
        <v/>
      </c>
    </row>
    <row r="152">
      <c r="A152" s="44" t="n"/>
      <c r="B152" s="44" t="n"/>
      <c r="C152" s="44" t="n"/>
      <c r="D152" s="44" t="n"/>
      <c r="E152" s="44" t="n"/>
      <c r="F152" s="44" t="n"/>
      <c r="G152" s="44" t="n"/>
      <c r="H152" s="44" t="n"/>
      <c r="I152" s="44" t="n"/>
      <c r="J152" s="43" t="str">
        <f>IF(OR(H152="",I152=""),"",H152*I152)</f>
        <v/>
      </c>
      <c r="K152" s="43" t="str">
        <f>IF(J152="","",IF(J152&gt;=THR_CRITICAL,"Critical",IF(J152&gt;=THR_HIGH,"High",IF(J152&gt;=THR_MEDIUM,"Medium","Low"))))</f>
        <v/>
      </c>
      <c r="L152" s="44" t="n"/>
      <c r="M152" s="44" t="n"/>
      <c r="N152" s="44" t="n"/>
      <c r="O152" s="46" t="n"/>
      <c r="P152" s="44" t="n"/>
      <c r="Q152" s="43" t="str">
        <f>IF(OR(O152="",P152="Done",P152="Accepted"),"",IF(TODAY()&gt;O152,TODAY()-O152,0))</f>
        <v/>
      </c>
      <c r="R152" s="44" t="n"/>
      <c r="S152" s="44" t="n"/>
      <c r="T152" s="43" t="str">
        <f>IF(OR(R152="",S152=""),"",R152*S152)</f>
        <v/>
      </c>
      <c r="U152" s="43" t="str">
        <f>IF(T152="","",IF(T152&gt;=THR_CRITICAL,"Critical",IF(T152&gt;=THR_HIGH,"High",IF(T152&gt;=THR_MEDIUM,"Medium","Low"))))</f>
        <v/>
      </c>
    </row>
    <row r="153">
      <c r="A153" s="9" t="n"/>
      <c r="B153" s="9" t="n"/>
      <c r="C153" s="9" t="n"/>
      <c r="D153" s="9" t="n"/>
      <c r="E153" s="9" t="n"/>
      <c r="F153" s="9" t="n"/>
      <c r="G153" s="9" t="n"/>
      <c r="H153" s="9" t="n"/>
      <c r="I153" s="9" t="n"/>
      <c r="J153" s="43" t="str">
        <f>IF(OR(H153="",I153=""),"",H153*I153)</f>
        <v/>
      </c>
      <c r="K153" s="43" t="str">
        <f>IF(J153="","",IF(J153&gt;=THR_CRITICAL,"Critical",IF(J153&gt;=THR_HIGH,"High",IF(J153&gt;=THR_MEDIUM,"Medium","Low"))))</f>
        <v/>
      </c>
      <c r="L153" s="9" t="n"/>
      <c r="M153" s="9" t="n"/>
      <c r="N153" s="9" t="n"/>
      <c r="O153" s="42" t="n"/>
      <c r="P153" s="9" t="n"/>
      <c r="Q153" s="43" t="str">
        <f>IF(OR(O153="",P153="Done",P153="Accepted"),"",IF(TODAY()&gt;O153,TODAY()-O153,0))</f>
        <v/>
      </c>
      <c r="R153" s="9" t="n"/>
      <c r="S153" s="9" t="n"/>
      <c r="T153" s="43" t="str">
        <f>IF(OR(R153="",S153=""),"",R153*S153)</f>
        <v/>
      </c>
      <c r="U153" s="43" t="str">
        <f>IF(T153="","",IF(T153&gt;=THR_CRITICAL,"Critical",IF(T153&gt;=THR_HIGH,"High",IF(T153&gt;=THR_MEDIUM,"Medium","Low"))))</f>
        <v/>
      </c>
    </row>
    <row r="154">
      <c r="A154" s="44" t="n"/>
      <c r="B154" s="44" t="n"/>
      <c r="C154" s="44" t="n"/>
      <c r="D154" s="44" t="n"/>
      <c r="E154" s="44" t="n"/>
      <c r="F154" s="44" t="n"/>
      <c r="G154" s="44" t="n"/>
      <c r="H154" s="44" t="n"/>
      <c r="I154" s="44" t="n"/>
      <c r="J154" s="43" t="str">
        <f>IF(OR(H154="",I154=""),"",H154*I154)</f>
        <v/>
      </c>
      <c r="K154" s="43" t="str">
        <f>IF(J154="","",IF(J154&gt;=THR_CRITICAL,"Critical",IF(J154&gt;=THR_HIGH,"High",IF(J154&gt;=THR_MEDIUM,"Medium","Low"))))</f>
        <v/>
      </c>
      <c r="L154" s="44" t="n"/>
      <c r="M154" s="44" t="n"/>
      <c r="N154" s="44" t="n"/>
      <c r="O154" s="46" t="n"/>
      <c r="P154" s="44" t="n"/>
      <c r="Q154" s="43" t="str">
        <f>IF(OR(O154="",P154="Done",P154="Accepted"),"",IF(TODAY()&gt;O154,TODAY()-O154,0))</f>
        <v/>
      </c>
      <c r="R154" s="44" t="n"/>
      <c r="S154" s="44" t="n"/>
      <c r="T154" s="43" t="str">
        <f>IF(OR(R154="",S154=""),"",R154*S154)</f>
        <v/>
      </c>
      <c r="U154" s="43" t="str">
        <f>IF(T154="","",IF(T154&gt;=THR_CRITICAL,"Critical",IF(T154&gt;=THR_HIGH,"High",IF(T154&gt;=THR_MEDIUM,"Medium","Low"))))</f>
        <v/>
      </c>
    </row>
    <row r="155">
      <c r="A155" s="9" t="n"/>
      <c r="B155" s="9" t="n"/>
      <c r="C155" s="9" t="n"/>
      <c r="D155" s="9" t="n"/>
      <c r="E155" s="9" t="n"/>
      <c r="F155" s="9" t="n"/>
      <c r="G155" s="9" t="n"/>
      <c r="H155" s="9" t="n"/>
      <c r="I155" s="9" t="n"/>
      <c r="J155" s="43" t="str">
        <f>IF(OR(H155="",I155=""),"",H155*I155)</f>
        <v/>
      </c>
      <c r="K155" s="43" t="str">
        <f>IF(J155="","",IF(J155&gt;=THR_CRITICAL,"Critical",IF(J155&gt;=THR_HIGH,"High",IF(J155&gt;=THR_MEDIUM,"Medium","Low"))))</f>
        <v/>
      </c>
      <c r="L155" s="9" t="n"/>
      <c r="M155" s="9" t="n"/>
      <c r="N155" s="9" t="n"/>
      <c r="O155" s="42" t="n"/>
      <c r="P155" s="9" t="n"/>
      <c r="Q155" s="43" t="str">
        <f>IF(OR(O155="",P155="Done",P155="Accepted"),"",IF(TODAY()&gt;O155,TODAY()-O155,0))</f>
        <v/>
      </c>
      <c r="R155" s="9" t="n"/>
      <c r="S155" s="9" t="n"/>
      <c r="T155" s="43" t="str">
        <f>IF(OR(R155="",S155=""),"",R155*S155)</f>
        <v/>
      </c>
      <c r="U155" s="43" t="str">
        <f>IF(T155="","",IF(T155&gt;=THR_CRITICAL,"Critical",IF(T155&gt;=THR_HIGH,"High",IF(T155&gt;=THR_MEDIUM,"Medium","Low"))))</f>
        <v/>
      </c>
    </row>
    <row r="156">
      <c r="A156" s="44" t="n"/>
      <c r="B156" s="44" t="n"/>
      <c r="C156" s="44" t="n"/>
      <c r="D156" s="44" t="n"/>
      <c r="E156" s="44" t="n"/>
      <c r="F156" s="44" t="n"/>
      <c r="G156" s="44" t="n"/>
      <c r="H156" s="44" t="n"/>
      <c r="I156" s="44" t="n"/>
      <c r="J156" s="43" t="str">
        <f>IF(OR(H156="",I156=""),"",H156*I156)</f>
        <v/>
      </c>
      <c r="K156" s="43" t="str">
        <f>IF(J156="","",IF(J156&gt;=THR_CRITICAL,"Critical",IF(J156&gt;=THR_HIGH,"High",IF(J156&gt;=THR_MEDIUM,"Medium","Low"))))</f>
        <v/>
      </c>
      <c r="L156" s="44" t="n"/>
      <c r="M156" s="44" t="n"/>
      <c r="N156" s="44" t="n"/>
      <c r="O156" s="46" t="n"/>
      <c r="P156" s="44" t="n"/>
      <c r="Q156" s="43" t="str">
        <f>IF(OR(O156="",P156="Done",P156="Accepted"),"",IF(TODAY()&gt;O156,TODAY()-O156,0))</f>
        <v/>
      </c>
      <c r="R156" s="44" t="n"/>
      <c r="S156" s="44" t="n"/>
      <c r="T156" s="43" t="str">
        <f>IF(OR(R156="",S156=""),"",R156*S156)</f>
        <v/>
      </c>
      <c r="U156" s="43" t="str">
        <f>IF(T156="","",IF(T156&gt;=THR_CRITICAL,"Critical",IF(T156&gt;=THR_HIGH,"High",IF(T156&gt;=THR_MEDIUM,"Medium","Low"))))</f>
        <v/>
      </c>
    </row>
    <row r="157">
      <c r="A157" s="9" t="n"/>
      <c r="B157" s="9" t="n"/>
      <c r="C157" s="9" t="n"/>
      <c r="D157" s="9" t="n"/>
      <c r="E157" s="9" t="n"/>
      <c r="F157" s="9" t="n"/>
      <c r="G157" s="9" t="n"/>
      <c r="H157" s="9" t="n"/>
      <c r="I157" s="9" t="n"/>
      <c r="J157" s="43" t="str">
        <f>IF(OR(H157="",I157=""),"",H157*I157)</f>
        <v/>
      </c>
      <c r="K157" s="43" t="str">
        <f>IF(J157="","",IF(J157&gt;=THR_CRITICAL,"Critical",IF(J157&gt;=THR_HIGH,"High",IF(J157&gt;=THR_MEDIUM,"Medium","Low"))))</f>
        <v/>
      </c>
      <c r="L157" s="9" t="n"/>
      <c r="M157" s="9" t="n"/>
      <c r="N157" s="9" t="n"/>
      <c r="O157" s="42" t="n"/>
      <c r="P157" s="9" t="n"/>
      <c r="Q157" s="43" t="str">
        <f>IF(OR(O157="",P157="Done",P157="Accepted"),"",IF(TODAY()&gt;O157,TODAY()-O157,0))</f>
        <v/>
      </c>
      <c r="R157" s="9" t="n"/>
      <c r="S157" s="9" t="n"/>
      <c r="T157" s="43" t="str">
        <f>IF(OR(R157="",S157=""),"",R157*S157)</f>
        <v/>
      </c>
      <c r="U157" s="43" t="str">
        <f>IF(T157="","",IF(T157&gt;=THR_CRITICAL,"Critical",IF(T157&gt;=THR_HIGH,"High",IF(T157&gt;=THR_MEDIUM,"Medium","Low"))))</f>
        <v/>
      </c>
    </row>
    <row r="158">
      <c r="A158" s="44" t="n"/>
      <c r="B158" s="44" t="n"/>
      <c r="C158" s="44" t="n"/>
      <c r="D158" s="44" t="n"/>
      <c r="E158" s="44" t="n"/>
      <c r="F158" s="44" t="n"/>
      <c r="G158" s="44" t="n"/>
      <c r="H158" s="44" t="n"/>
      <c r="I158" s="44" t="n"/>
      <c r="J158" s="43" t="str">
        <f>IF(OR(H158="",I158=""),"",H158*I158)</f>
        <v/>
      </c>
      <c r="K158" s="43" t="str">
        <f>IF(J158="","",IF(J158&gt;=THR_CRITICAL,"Critical",IF(J158&gt;=THR_HIGH,"High",IF(J158&gt;=THR_MEDIUM,"Medium","Low"))))</f>
        <v/>
      </c>
      <c r="L158" s="44" t="n"/>
      <c r="M158" s="44" t="n"/>
      <c r="N158" s="44" t="n"/>
      <c r="O158" s="46" t="n"/>
      <c r="P158" s="44" t="n"/>
      <c r="Q158" s="43" t="str">
        <f>IF(OR(O158="",P158="Done",P158="Accepted"),"",IF(TODAY()&gt;O158,TODAY()-O158,0))</f>
        <v/>
      </c>
      <c r="R158" s="44" t="n"/>
      <c r="S158" s="44" t="n"/>
      <c r="T158" s="43" t="str">
        <f>IF(OR(R158="",S158=""),"",R158*S158)</f>
        <v/>
      </c>
      <c r="U158" s="43" t="str">
        <f>IF(T158="","",IF(T158&gt;=THR_CRITICAL,"Critical",IF(T158&gt;=THR_HIGH,"High",IF(T158&gt;=THR_MEDIUM,"Medium","Low"))))</f>
        <v/>
      </c>
    </row>
    <row r="159">
      <c r="A159" s="9" t="n"/>
      <c r="B159" s="9" t="n"/>
      <c r="C159" s="9" t="n"/>
      <c r="D159" s="9" t="n"/>
      <c r="E159" s="9" t="n"/>
      <c r="F159" s="9" t="n"/>
      <c r="G159" s="9" t="n"/>
      <c r="H159" s="9" t="n"/>
      <c r="I159" s="9" t="n"/>
      <c r="J159" s="43" t="str">
        <f>IF(OR(H159="",I159=""),"",H159*I159)</f>
        <v/>
      </c>
      <c r="K159" s="43" t="str">
        <f>IF(J159="","",IF(J159&gt;=THR_CRITICAL,"Critical",IF(J159&gt;=THR_HIGH,"High",IF(J159&gt;=THR_MEDIUM,"Medium","Low"))))</f>
        <v/>
      </c>
      <c r="L159" s="9" t="n"/>
      <c r="M159" s="9" t="n"/>
      <c r="N159" s="9" t="n"/>
      <c r="O159" s="42" t="n"/>
      <c r="P159" s="9" t="n"/>
      <c r="Q159" s="43" t="str">
        <f>IF(OR(O159="",P159="Done",P159="Accepted"),"",IF(TODAY()&gt;O159,TODAY()-O159,0))</f>
        <v/>
      </c>
      <c r="R159" s="9" t="n"/>
      <c r="S159" s="9" t="n"/>
      <c r="T159" s="43" t="str">
        <f>IF(OR(R159="",S159=""),"",R159*S159)</f>
        <v/>
      </c>
      <c r="U159" s="43" t="str">
        <f>IF(T159="","",IF(T159&gt;=THR_CRITICAL,"Critical",IF(T159&gt;=THR_HIGH,"High",IF(T159&gt;=THR_MEDIUM,"Medium","Low"))))</f>
        <v/>
      </c>
    </row>
    <row r="160">
      <c r="A160" s="44" t="n"/>
      <c r="B160" s="44" t="n"/>
      <c r="C160" s="44" t="n"/>
      <c r="D160" s="44" t="n"/>
      <c r="E160" s="44" t="n"/>
      <c r="F160" s="44" t="n"/>
      <c r="G160" s="44" t="n"/>
      <c r="H160" s="44" t="n"/>
      <c r="I160" s="44" t="n"/>
      <c r="J160" s="43" t="str">
        <f>IF(OR(H160="",I160=""),"",H160*I160)</f>
        <v/>
      </c>
      <c r="K160" s="43" t="str">
        <f>IF(J160="","",IF(J160&gt;=THR_CRITICAL,"Critical",IF(J160&gt;=THR_HIGH,"High",IF(J160&gt;=THR_MEDIUM,"Medium","Low"))))</f>
        <v/>
      </c>
      <c r="L160" s="44" t="n"/>
      <c r="M160" s="44" t="n"/>
      <c r="N160" s="44" t="n"/>
      <c r="O160" s="46" t="n"/>
      <c r="P160" s="44" t="n"/>
      <c r="Q160" s="43" t="str">
        <f>IF(OR(O160="",P160="Done",P160="Accepted"),"",IF(TODAY()&gt;O160,TODAY()-O160,0))</f>
        <v/>
      </c>
      <c r="R160" s="44" t="n"/>
      <c r="S160" s="44" t="n"/>
      <c r="T160" s="43" t="str">
        <f>IF(OR(R160="",S160=""),"",R160*S160)</f>
        <v/>
      </c>
      <c r="U160" s="43" t="str">
        <f>IF(T160="","",IF(T160&gt;=THR_CRITICAL,"Critical",IF(T160&gt;=THR_HIGH,"High",IF(T160&gt;=THR_MEDIUM,"Medium","Low"))))</f>
        <v/>
      </c>
    </row>
    <row r="161">
      <c r="A161" s="9" t="n"/>
      <c r="B161" s="9" t="n"/>
      <c r="C161" s="9" t="n"/>
      <c r="D161" s="9" t="n"/>
      <c r="E161" s="9" t="n"/>
      <c r="F161" s="9" t="n"/>
      <c r="G161" s="9" t="n"/>
      <c r="H161" s="9" t="n"/>
      <c r="I161" s="9" t="n"/>
      <c r="J161" s="43" t="str">
        <f>IF(OR(H161="",I161=""),"",H161*I161)</f>
        <v/>
      </c>
      <c r="K161" s="43" t="str">
        <f>IF(J161="","",IF(J161&gt;=THR_CRITICAL,"Critical",IF(J161&gt;=THR_HIGH,"High",IF(J161&gt;=THR_MEDIUM,"Medium","Low"))))</f>
        <v/>
      </c>
      <c r="L161" s="9" t="n"/>
      <c r="M161" s="9" t="n"/>
      <c r="N161" s="9" t="n"/>
      <c r="O161" s="42" t="n"/>
      <c r="P161" s="9" t="n"/>
      <c r="Q161" s="43" t="str">
        <f>IF(OR(O161="",P161="Done",P161="Accepted"),"",IF(TODAY()&gt;O161,TODAY()-O161,0))</f>
        <v/>
      </c>
      <c r="R161" s="9" t="n"/>
      <c r="S161" s="9" t="n"/>
      <c r="T161" s="43" t="str">
        <f>IF(OR(R161="",S161=""),"",R161*S161)</f>
        <v/>
      </c>
      <c r="U161" s="43" t="str">
        <f>IF(T161="","",IF(T161&gt;=THR_CRITICAL,"Critical",IF(T161&gt;=THR_HIGH,"High",IF(T161&gt;=THR_MEDIUM,"Medium","Low"))))</f>
        <v/>
      </c>
    </row>
    <row r="162">
      <c r="A162" s="44" t="n"/>
      <c r="B162" s="44" t="n"/>
      <c r="C162" s="44" t="n"/>
      <c r="D162" s="44" t="n"/>
      <c r="E162" s="44" t="n"/>
      <c r="F162" s="44" t="n"/>
      <c r="G162" s="44" t="n"/>
      <c r="H162" s="44" t="n"/>
      <c r="I162" s="44" t="n"/>
      <c r="J162" s="43" t="str">
        <f>IF(OR(H162="",I162=""),"",H162*I162)</f>
        <v/>
      </c>
      <c r="K162" s="43" t="str">
        <f>IF(J162="","",IF(J162&gt;=THR_CRITICAL,"Critical",IF(J162&gt;=THR_HIGH,"High",IF(J162&gt;=THR_MEDIUM,"Medium","Low"))))</f>
        <v/>
      </c>
      <c r="L162" s="44" t="n"/>
      <c r="M162" s="44" t="n"/>
      <c r="N162" s="44" t="n"/>
      <c r="O162" s="46" t="n"/>
      <c r="P162" s="44" t="n"/>
      <c r="Q162" s="43" t="str">
        <f>IF(OR(O162="",P162="Done",P162="Accepted"),"",IF(TODAY()&gt;O162,TODAY()-O162,0))</f>
        <v/>
      </c>
      <c r="R162" s="44" t="n"/>
      <c r="S162" s="44" t="n"/>
      <c r="T162" s="43" t="str">
        <f>IF(OR(R162="",S162=""),"",R162*S162)</f>
        <v/>
      </c>
      <c r="U162" s="43" t="str">
        <f>IF(T162="","",IF(T162&gt;=THR_CRITICAL,"Critical",IF(T162&gt;=THR_HIGH,"High",IF(T162&gt;=THR_MEDIUM,"Medium","Low"))))</f>
        <v/>
      </c>
    </row>
    <row r="163">
      <c r="A163" s="9" t="n"/>
      <c r="B163" s="9" t="n"/>
      <c r="C163" s="9" t="n"/>
      <c r="D163" s="9" t="n"/>
      <c r="E163" s="9" t="n"/>
      <c r="F163" s="9" t="n"/>
      <c r="G163" s="9" t="n"/>
      <c r="H163" s="9" t="n"/>
      <c r="I163" s="9" t="n"/>
      <c r="J163" s="43" t="str">
        <f>IF(OR(H163="",I163=""),"",H163*I163)</f>
        <v/>
      </c>
      <c r="K163" s="43" t="str">
        <f>IF(J163="","",IF(J163&gt;=THR_CRITICAL,"Critical",IF(J163&gt;=THR_HIGH,"High",IF(J163&gt;=THR_MEDIUM,"Medium","Low"))))</f>
        <v/>
      </c>
      <c r="L163" s="9" t="n"/>
      <c r="M163" s="9" t="n"/>
      <c r="N163" s="9" t="n"/>
      <c r="O163" s="42" t="n"/>
      <c r="P163" s="9" t="n"/>
      <c r="Q163" s="43" t="str">
        <f>IF(OR(O163="",P163="Done",P163="Accepted"),"",IF(TODAY()&gt;O163,TODAY()-O163,0))</f>
        <v/>
      </c>
      <c r="R163" s="9" t="n"/>
      <c r="S163" s="9" t="n"/>
      <c r="T163" s="43" t="str">
        <f>IF(OR(R163="",S163=""),"",R163*S163)</f>
        <v/>
      </c>
      <c r="U163" s="43" t="str">
        <f>IF(T163="","",IF(T163&gt;=THR_CRITICAL,"Critical",IF(T163&gt;=THR_HIGH,"High",IF(T163&gt;=THR_MEDIUM,"Medium","Low"))))</f>
        <v/>
      </c>
    </row>
    <row r="164">
      <c r="A164" s="44" t="n"/>
      <c r="B164" s="44" t="n"/>
      <c r="C164" s="44" t="n"/>
      <c r="D164" s="44" t="n"/>
      <c r="E164" s="44" t="n"/>
      <c r="F164" s="44" t="n"/>
      <c r="G164" s="44" t="n"/>
      <c r="H164" s="44" t="n"/>
      <c r="I164" s="44" t="n"/>
      <c r="J164" s="43" t="str">
        <f>IF(OR(H164="",I164=""),"",H164*I164)</f>
        <v/>
      </c>
      <c r="K164" s="43" t="str">
        <f>IF(J164="","",IF(J164&gt;=THR_CRITICAL,"Critical",IF(J164&gt;=THR_HIGH,"High",IF(J164&gt;=THR_MEDIUM,"Medium","Low"))))</f>
        <v/>
      </c>
      <c r="L164" s="44" t="n"/>
      <c r="M164" s="44" t="n"/>
      <c r="N164" s="44" t="n"/>
      <c r="O164" s="46" t="n"/>
      <c r="P164" s="44" t="n"/>
      <c r="Q164" s="43" t="str">
        <f>IF(OR(O164="",P164="Done",P164="Accepted"),"",IF(TODAY()&gt;O164,TODAY()-O164,0))</f>
        <v/>
      </c>
      <c r="R164" s="44" t="n"/>
      <c r="S164" s="44" t="n"/>
      <c r="T164" s="43" t="str">
        <f>IF(OR(R164="",S164=""),"",R164*S164)</f>
        <v/>
      </c>
      <c r="U164" s="43" t="str">
        <f>IF(T164="","",IF(T164&gt;=THR_CRITICAL,"Critical",IF(T164&gt;=THR_HIGH,"High",IF(T164&gt;=THR_MEDIUM,"Medium","Low"))))</f>
        <v/>
      </c>
    </row>
    <row r="165">
      <c r="A165" s="9" t="n"/>
      <c r="B165" s="9" t="n"/>
      <c r="C165" s="9" t="n"/>
      <c r="D165" s="9" t="n"/>
      <c r="E165" s="9" t="n"/>
      <c r="F165" s="9" t="n"/>
      <c r="G165" s="9" t="n"/>
      <c r="H165" s="9" t="n"/>
      <c r="I165" s="9" t="n"/>
      <c r="J165" s="43" t="str">
        <f>IF(OR(H165="",I165=""),"",H165*I165)</f>
        <v/>
      </c>
      <c r="K165" s="43" t="str">
        <f>IF(J165="","",IF(J165&gt;=THR_CRITICAL,"Critical",IF(J165&gt;=THR_HIGH,"High",IF(J165&gt;=THR_MEDIUM,"Medium","Low"))))</f>
        <v/>
      </c>
      <c r="L165" s="9" t="n"/>
      <c r="M165" s="9" t="n"/>
      <c r="N165" s="9" t="n"/>
      <c r="O165" s="42" t="n"/>
      <c r="P165" s="9" t="n"/>
      <c r="Q165" s="43" t="str">
        <f>IF(OR(O165="",P165="Done",P165="Accepted"),"",IF(TODAY()&gt;O165,TODAY()-O165,0))</f>
        <v/>
      </c>
      <c r="R165" s="9" t="n"/>
      <c r="S165" s="9" t="n"/>
      <c r="T165" s="43" t="str">
        <f>IF(OR(R165="",S165=""),"",R165*S165)</f>
        <v/>
      </c>
      <c r="U165" s="43" t="str">
        <f>IF(T165="","",IF(T165&gt;=THR_CRITICAL,"Critical",IF(T165&gt;=THR_HIGH,"High",IF(T165&gt;=THR_MEDIUM,"Medium","Low"))))</f>
        <v/>
      </c>
    </row>
    <row r="166">
      <c r="A166" s="44" t="n"/>
      <c r="B166" s="44" t="n"/>
      <c r="C166" s="44" t="n"/>
      <c r="D166" s="44" t="n"/>
      <c r="E166" s="44" t="n"/>
      <c r="F166" s="44" t="n"/>
      <c r="G166" s="44" t="n"/>
      <c r="H166" s="44" t="n"/>
      <c r="I166" s="44" t="n"/>
      <c r="J166" s="43" t="str">
        <f>IF(OR(H166="",I166=""),"",H166*I166)</f>
        <v/>
      </c>
      <c r="K166" s="43" t="str">
        <f>IF(J166="","",IF(J166&gt;=THR_CRITICAL,"Critical",IF(J166&gt;=THR_HIGH,"High",IF(J166&gt;=THR_MEDIUM,"Medium","Low"))))</f>
        <v/>
      </c>
      <c r="L166" s="44" t="n"/>
      <c r="M166" s="44" t="n"/>
      <c r="N166" s="44" t="n"/>
      <c r="O166" s="46" t="n"/>
      <c r="P166" s="44" t="n"/>
      <c r="Q166" s="43" t="str">
        <f>IF(OR(O166="",P166="Done",P166="Accepted"),"",IF(TODAY()&gt;O166,TODAY()-O166,0))</f>
        <v/>
      </c>
      <c r="R166" s="44" t="n"/>
      <c r="S166" s="44" t="n"/>
      <c r="T166" s="43" t="str">
        <f>IF(OR(R166="",S166=""),"",R166*S166)</f>
        <v/>
      </c>
      <c r="U166" s="43" t="str">
        <f>IF(T166="","",IF(T166&gt;=THR_CRITICAL,"Critical",IF(T166&gt;=THR_HIGH,"High",IF(T166&gt;=THR_MEDIUM,"Medium","Low"))))</f>
        <v/>
      </c>
    </row>
    <row r="167">
      <c r="A167" s="9" t="n"/>
      <c r="B167" s="9" t="n"/>
      <c r="C167" s="9" t="n"/>
      <c r="D167" s="9" t="n"/>
      <c r="E167" s="9" t="n"/>
      <c r="F167" s="9" t="n"/>
      <c r="G167" s="9" t="n"/>
      <c r="H167" s="9" t="n"/>
      <c r="I167" s="9" t="n"/>
      <c r="J167" s="43" t="str">
        <f>IF(OR(H167="",I167=""),"",H167*I167)</f>
        <v/>
      </c>
      <c r="K167" s="43" t="str">
        <f>IF(J167="","",IF(J167&gt;=THR_CRITICAL,"Critical",IF(J167&gt;=THR_HIGH,"High",IF(J167&gt;=THR_MEDIUM,"Medium","Low"))))</f>
        <v/>
      </c>
      <c r="L167" s="9" t="n"/>
      <c r="M167" s="9" t="n"/>
      <c r="N167" s="9" t="n"/>
      <c r="O167" s="42" t="n"/>
      <c r="P167" s="9" t="n"/>
      <c r="Q167" s="43" t="str">
        <f>IF(OR(O167="",P167="Done",P167="Accepted"),"",IF(TODAY()&gt;O167,TODAY()-O167,0))</f>
        <v/>
      </c>
      <c r="R167" s="9" t="n"/>
      <c r="S167" s="9" t="n"/>
      <c r="T167" s="43" t="str">
        <f>IF(OR(R167="",S167=""),"",R167*S167)</f>
        <v/>
      </c>
      <c r="U167" s="43" t="str">
        <f>IF(T167="","",IF(T167&gt;=THR_CRITICAL,"Critical",IF(T167&gt;=THR_HIGH,"High",IF(T167&gt;=THR_MEDIUM,"Medium","Low"))))</f>
        <v/>
      </c>
    </row>
    <row r="168">
      <c r="A168" s="44" t="n"/>
      <c r="B168" s="44" t="n"/>
      <c r="C168" s="44" t="n"/>
      <c r="D168" s="44" t="n"/>
      <c r="E168" s="44" t="n"/>
      <c r="F168" s="44" t="n"/>
      <c r="G168" s="44" t="n"/>
      <c r="H168" s="44" t="n"/>
      <c r="I168" s="44" t="n"/>
      <c r="J168" s="43" t="str">
        <f>IF(OR(H168="",I168=""),"",H168*I168)</f>
        <v/>
      </c>
      <c r="K168" s="43" t="str">
        <f>IF(J168="","",IF(J168&gt;=THR_CRITICAL,"Critical",IF(J168&gt;=THR_HIGH,"High",IF(J168&gt;=THR_MEDIUM,"Medium","Low"))))</f>
        <v/>
      </c>
      <c r="L168" s="44" t="n"/>
      <c r="M168" s="44" t="n"/>
      <c r="N168" s="44" t="n"/>
      <c r="O168" s="46" t="n"/>
      <c r="P168" s="44" t="n"/>
      <c r="Q168" s="43" t="str">
        <f>IF(OR(O168="",P168="Done",P168="Accepted"),"",IF(TODAY()&gt;O168,TODAY()-O168,0))</f>
        <v/>
      </c>
      <c r="R168" s="44" t="n"/>
      <c r="S168" s="44" t="n"/>
      <c r="T168" s="43" t="str">
        <f>IF(OR(R168="",S168=""),"",R168*S168)</f>
        <v/>
      </c>
      <c r="U168" s="43" t="str">
        <f>IF(T168="","",IF(T168&gt;=THR_CRITICAL,"Critical",IF(T168&gt;=THR_HIGH,"High",IF(T168&gt;=THR_MEDIUM,"Medium","Low"))))</f>
        <v/>
      </c>
    </row>
    <row r="169">
      <c r="A169" s="9" t="n"/>
      <c r="B169" s="9" t="n"/>
      <c r="C169" s="9" t="n"/>
      <c r="D169" s="9" t="n"/>
      <c r="E169" s="9" t="n"/>
      <c r="F169" s="9" t="n"/>
      <c r="G169" s="9" t="n"/>
      <c r="H169" s="9" t="n"/>
      <c r="I169" s="9" t="n"/>
      <c r="J169" s="43" t="str">
        <f>IF(OR(H169="",I169=""),"",H169*I169)</f>
        <v/>
      </c>
      <c r="K169" s="43" t="str">
        <f>IF(J169="","",IF(J169&gt;=THR_CRITICAL,"Critical",IF(J169&gt;=THR_HIGH,"High",IF(J169&gt;=THR_MEDIUM,"Medium","Low"))))</f>
        <v/>
      </c>
      <c r="L169" s="9" t="n"/>
      <c r="M169" s="9" t="n"/>
      <c r="N169" s="9" t="n"/>
      <c r="O169" s="42" t="n"/>
      <c r="P169" s="9" t="n"/>
      <c r="Q169" s="43" t="str">
        <f>IF(OR(O169="",P169="Done",P169="Accepted"),"",IF(TODAY()&gt;O169,TODAY()-O169,0))</f>
        <v/>
      </c>
      <c r="R169" s="9" t="n"/>
      <c r="S169" s="9" t="n"/>
      <c r="T169" s="43" t="str">
        <f>IF(OR(R169="",S169=""),"",R169*S169)</f>
        <v/>
      </c>
      <c r="U169" s="43" t="str">
        <f>IF(T169="","",IF(T169&gt;=THR_CRITICAL,"Critical",IF(T169&gt;=THR_HIGH,"High",IF(T169&gt;=THR_MEDIUM,"Medium","Low"))))</f>
        <v/>
      </c>
    </row>
    <row r="170">
      <c r="A170" s="44" t="n"/>
      <c r="B170" s="44" t="n"/>
      <c r="C170" s="44" t="n"/>
      <c r="D170" s="44" t="n"/>
      <c r="E170" s="44" t="n"/>
      <c r="F170" s="44" t="n"/>
      <c r="G170" s="44" t="n"/>
      <c r="H170" s="44" t="n"/>
      <c r="I170" s="44" t="n"/>
      <c r="J170" s="43" t="str">
        <f>IF(OR(H170="",I170=""),"",H170*I170)</f>
        <v/>
      </c>
      <c r="K170" s="43" t="str">
        <f>IF(J170="","",IF(J170&gt;=THR_CRITICAL,"Critical",IF(J170&gt;=THR_HIGH,"High",IF(J170&gt;=THR_MEDIUM,"Medium","Low"))))</f>
        <v/>
      </c>
      <c r="L170" s="44" t="n"/>
      <c r="M170" s="44" t="n"/>
      <c r="N170" s="44" t="n"/>
      <c r="O170" s="46" t="n"/>
      <c r="P170" s="44" t="n"/>
      <c r="Q170" s="43" t="str">
        <f>IF(OR(O170="",P170="Done",P170="Accepted"),"",IF(TODAY()&gt;O170,TODAY()-O170,0))</f>
        <v/>
      </c>
      <c r="R170" s="44" t="n"/>
      <c r="S170" s="44" t="n"/>
      <c r="T170" s="43" t="str">
        <f>IF(OR(R170="",S170=""),"",R170*S170)</f>
        <v/>
      </c>
      <c r="U170" s="43" t="str">
        <f>IF(T170="","",IF(T170&gt;=THR_CRITICAL,"Critical",IF(T170&gt;=THR_HIGH,"High",IF(T170&gt;=THR_MEDIUM,"Medium","Low"))))</f>
        <v/>
      </c>
    </row>
    <row r="171">
      <c r="A171" s="9" t="n"/>
      <c r="B171" s="9" t="n"/>
      <c r="C171" s="9" t="n"/>
      <c r="D171" s="9" t="n"/>
      <c r="E171" s="9" t="n"/>
      <c r="F171" s="9" t="n"/>
      <c r="G171" s="9" t="n"/>
      <c r="H171" s="9" t="n"/>
      <c r="I171" s="9" t="n"/>
      <c r="J171" s="43" t="str">
        <f>IF(OR(H171="",I171=""),"",H171*I171)</f>
        <v/>
      </c>
      <c r="K171" s="43" t="str">
        <f>IF(J171="","",IF(J171&gt;=THR_CRITICAL,"Critical",IF(J171&gt;=THR_HIGH,"High",IF(J171&gt;=THR_MEDIUM,"Medium","Low"))))</f>
        <v/>
      </c>
      <c r="L171" s="9" t="n"/>
      <c r="M171" s="9" t="n"/>
      <c r="N171" s="9" t="n"/>
      <c r="O171" s="42" t="n"/>
      <c r="P171" s="9" t="n"/>
      <c r="Q171" s="43" t="str">
        <f>IF(OR(O171="",P171="Done",P171="Accepted"),"",IF(TODAY()&gt;O171,TODAY()-O171,0))</f>
        <v/>
      </c>
      <c r="R171" s="9" t="n"/>
      <c r="S171" s="9" t="n"/>
      <c r="T171" s="43" t="str">
        <f>IF(OR(R171="",S171=""),"",R171*S171)</f>
        <v/>
      </c>
      <c r="U171" s="43" t="str">
        <f>IF(T171="","",IF(T171&gt;=THR_CRITICAL,"Critical",IF(T171&gt;=THR_HIGH,"High",IF(T171&gt;=THR_MEDIUM,"Medium","Low"))))</f>
        <v/>
      </c>
    </row>
    <row r="172">
      <c r="A172" s="44" t="n"/>
      <c r="B172" s="44" t="n"/>
      <c r="C172" s="44" t="n"/>
      <c r="D172" s="44" t="n"/>
      <c r="E172" s="44" t="n"/>
      <c r="F172" s="44" t="n"/>
      <c r="G172" s="44" t="n"/>
      <c r="H172" s="44" t="n"/>
      <c r="I172" s="44" t="n"/>
      <c r="J172" s="43" t="str">
        <f>IF(OR(H172="",I172=""),"",H172*I172)</f>
        <v/>
      </c>
      <c r="K172" s="43" t="str">
        <f>IF(J172="","",IF(J172&gt;=THR_CRITICAL,"Critical",IF(J172&gt;=THR_HIGH,"High",IF(J172&gt;=THR_MEDIUM,"Medium","Low"))))</f>
        <v/>
      </c>
      <c r="L172" s="44" t="n"/>
      <c r="M172" s="44" t="n"/>
      <c r="N172" s="44" t="n"/>
      <c r="O172" s="46" t="n"/>
      <c r="P172" s="44" t="n"/>
      <c r="Q172" s="43" t="str">
        <f>IF(OR(O172="",P172="Done",P172="Accepted"),"",IF(TODAY()&gt;O172,TODAY()-O172,0))</f>
        <v/>
      </c>
      <c r="R172" s="44" t="n"/>
      <c r="S172" s="44" t="n"/>
      <c r="T172" s="43" t="str">
        <f>IF(OR(R172="",S172=""),"",R172*S172)</f>
        <v/>
      </c>
      <c r="U172" s="43" t="str">
        <f>IF(T172="","",IF(T172&gt;=THR_CRITICAL,"Critical",IF(T172&gt;=THR_HIGH,"High",IF(T172&gt;=THR_MEDIUM,"Medium","Low"))))</f>
        <v/>
      </c>
    </row>
    <row r="173">
      <c r="A173" s="9" t="n"/>
      <c r="B173" s="9" t="n"/>
      <c r="C173" s="9" t="n"/>
      <c r="D173" s="9" t="n"/>
      <c r="E173" s="9" t="n"/>
      <c r="F173" s="9" t="n"/>
      <c r="G173" s="9" t="n"/>
      <c r="H173" s="9" t="n"/>
      <c r="I173" s="9" t="n"/>
      <c r="J173" s="43" t="str">
        <f>IF(OR(H173="",I173=""),"",H173*I173)</f>
        <v/>
      </c>
      <c r="K173" s="43" t="str">
        <f>IF(J173="","",IF(J173&gt;=THR_CRITICAL,"Critical",IF(J173&gt;=THR_HIGH,"High",IF(J173&gt;=THR_MEDIUM,"Medium","Low"))))</f>
        <v/>
      </c>
      <c r="L173" s="9" t="n"/>
      <c r="M173" s="9" t="n"/>
      <c r="N173" s="9" t="n"/>
      <c r="O173" s="42" t="n"/>
      <c r="P173" s="9" t="n"/>
      <c r="Q173" s="43" t="str">
        <f>IF(OR(O173="",P173="Done",P173="Accepted"),"",IF(TODAY()&gt;O173,TODAY()-O173,0))</f>
        <v/>
      </c>
      <c r="R173" s="9" t="n"/>
      <c r="S173" s="9" t="n"/>
      <c r="T173" s="43" t="str">
        <f>IF(OR(R173="",S173=""),"",R173*S173)</f>
        <v/>
      </c>
      <c r="U173" s="43" t="str">
        <f>IF(T173="","",IF(T173&gt;=THR_CRITICAL,"Critical",IF(T173&gt;=THR_HIGH,"High",IF(T173&gt;=THR_MEDIUM,"Medium","Low"))))</f>
        <v/>
      </c>
    </row>
    <row r="174">
      <c r="A174" s="44" t="n"/>
      <c r="B174" s="44" t="n"/>
      <c r="C174" s="44" t="n"/>
      <c r="D174" s="44" t="n"/>
      <c r="E174" s="44" t="n"/>
      <c r="F174" s="44" t="n"/>
      <c r="G174" s="44" t="n"/>
      <c r="H174" s="44" t="n"/>
      <c r="I174" s="44" t="n"/>
      <c r="J174" s="43" t="str">
        <f>IF(OR(H174="",I174=""),"",H174*I174)</f>
        <v/>
      </c>
      <c r="K174" s="43" t="str">
        <f>IF(J174="","",IF(J174&gt;=THR_CRITICAL,"Critical",IF(J174&gt;=THR_HIGH,"High",IF(J174&gt;=THR_MEDIUM,"Medium","Low"))))</f>
        <v/>
      </c>
      <c r="L174" s="44" t="n"/>
      <c r="M174" s="44" t="n"/>
      <c r="N174" s="44" t="n"/>
      <c r="O174" s="46" t="n"/>
      <c r="P174" s="44" t="n"/>
      <c r="Q174" s="43" t="str">
        <f>IF(OR(O174="",P174="Done",P174="Accepted"),"",IF(TODAY()&gt;O174,TODAY()-O174,0))</f>
        <v/>
      </c>
      <c r="R174" s="44" t="n"/>
      <c r="S174" s="44" t="n"/>
      <c r="T174" s="43" t="str">
        <f>IF(OR(R174="",S174=""),"",R174*S174)</f>
        <v/>
      </c>
      <c r="U174" s="43" t="str">
        <f>IF(T174="","",IF(T174&gt;=THR_CRITICAL,"Critical",IF(T174&gt;=THR_HIGH,"High",IF(T174&gt;=THR_MEDIUM,"Medium","Low"))))</f>
        <v/>
      </c>
    </row>
    <row r="175">
      <c r="A175" s="9" t="n"/>
      <c r="B175" s="9" t="n"/>
      <c r="C175" s="9" t="n"/>
      <c r="D175" s="9" t="n"/>
      <c r="E175" s="9" t="n"/>
      <c r="F175" s="9" t="n"/>
      <c r="G175" s="9" t="n"/>
      <c r="H175" s="9" t="n"/>
      <c r="I175" s="9" t="n"/>
      <c r="J175" s="43" t="str">
        <f>IF(OR(H175="",I175=""),"",H175*I175)</f>
        <v/>
      </c>
      <c r="K175" s="43" t="str">
        <f>IF(J175="","",IF(J175&gt;=THR_CRITICAL,"Critical",IF(J175&gt;=THR_HIGH,"High",IF(J175&gt;=THR_MEDIUM,"Medium","Low"))))</f>
        <v/>
      </c>
      <c r="L175" s="9" t="n"/>
      <c r="M175" s="9" t="n"/>
      <c r="N175" s="9" t="n"/>
      <c r="O175" s="42" t="n"/>
      <c r="P175" s="9" t="n"/>
      <c r="Q175" s="43" t="str">
        <f>IF(OR(O175="",P175="Done",P175="Accepted"),"",IF(TODAY()&gt;O175,TODAY()-O175,0))</f>
        <v/>
      </c>
      <c r="R175" s="9" t="n"/>
      <c r="S175" s="9" t="n"/>
      <c r="T175" s="43" t="str">
        <f>IF(OR(R175="",S175=""),"",R175*S175)</f>
        <v/>
      </c>
      <c r="U175" s="43" t="str">
        <f>IF(T175="","",IF(T175&gt;=THR_CRITICAL,"Critical",IF(T175&gt;=THR_HIGH,"High",IF(T175&gt;=THR_MEDIUM,"Medium","Low"))))</f>
        <v/>
      </c>
    </row>
    <row r="176">
      <c r="A176" s="44" t="n"/>
      <c r="B176" s="44" t="n"/>
      <c r="C176" s="44" t="n"/>
      <c r="D176" s="44" t="n"/>
      <c r="E176" s="44" t="n"/>
      <c r="F176" s="44" t="n"/>
      <c r="G176" s="44" t="n"/>
      <c r="H176" s="44" t="n"/>
      <c r="I176" s="44" t="n"/>
      <c r="J176" s="43" t="str">
        <f>IF(OR(H176="",I176=""),"",H176*I176)</f>
        <v/>
      </c>
      <c r="K176" s="43" t="str">
        <f>IF(J176="","",IF(J176&gt;=THR_CRITICAL,"Critical",IF(J176&gt;=THR_HIGH,"High",IF(J176&gt;=THR_MEDIUM,"Medium","Low"))))</f>
        <v/>
      </c>
      <c r="L176" s="44" t="n"/>
      <c r="M176" s="44" t="n"/>
      <c r="N176" s="44" t="n"/>
      <c r="O176" s="46" t="n"/>
      <c r="P176" s="44" t="n"/>
      <c r="Q176" s="43" t="str">
        <f>IF(OR(O176="",P176="Done",P176="Accepted"),"",IF(TODAY()&gt;O176,TODAY()-O176,0))</f>
        <v/>
      </c>
      <c r="R176" s="44" t="n"/>
      <c r="S176" s="44" t="n"/>
      <c r="T176" s="43" t="str">
        <f>IF(OR(R176="",S176=""),"",R176*S176)</f>
        <v/>
      </c>
      <c r="U176" s="43" t="str">
        <f>IF(T176="","",IF(T176&gt;=THR_CRITICAL,"Critical",IF(T176&gt;=THR_HIGH,"High",IF(T176&gt;=THR_MEDIUM,"Medium","Low"))))</f>
        <v/>
      </c>
    </row>
    <row r="177">
      <c r="A177" s="9" t="n"/>
      <c r="B177" s="9" t="n"/>
      <c r="C177" s="9" t="n"/>
      <c r="D177" s="9" t="n"/>
      <c r="E177" s="9" t="n"/>
      <c r="F177" s="9" t="n"/>
      <c r="G177" s="9" t="n"/>
      <c r="H177" s="9" t="n"/>
      <c r="I177" s="9" t="n"/>
      <c r="J177" s="43" t="str">
        <f>IF(OR(H177="",I177=""),"",H177*I177)</f>
        <v/>
      </c>
      <c r="K177" s="43" t="str">
        <f>IF(J177="","",IF(J177&gt;=THR_CRITICAL,"Critical",IF(J177&gt;=THR_HIGH,"High",IF(J177&gt;=THR_MEDIUM,"Medium","Low"))))</f>
        <v/>
      </c>
      <c r="L177" s="9" t="n"/>
      <c r="M177" s="9" t="n"/>
      <c r="N177" s="9" t="n"/>
      <c r="O177" s="42" t="n"/>
      <c r="P177" s="9" t="n"/>
      <c r="Q177" s="43" t="str">
        <f>IF(OR(O177="",P177="Done",P177="Accepted"),"",IF(TODAY()&gt;O177,TODAY()-O177,0))</f>
        <v/>
      </c>
      <c r="R177" s="9" t="n"/>
      <c r="S177" s="9" t="n"/>
      <c r="T177" s="43" t="str">
        <f>IF(OR(R177="",S177=""),"",R177*S177)</f>
        <v/>
      </c>
      <c r="U177" s="43" t="str">
        <f>IF(T177="","",IF(T177&gt;=THR_CRITICAL,"Critical",IF(T177&gt;=THR_HIGH,"High",IF(T177&gt;=THR_MEDIUM,"Medium","Low"))))</f>
        <v/>
      </c>
    </row>
    <row r="178">
      <c r="A178" s="44" t="n"/>
      <c r="B178" s="44" t="n"/>
      <c r="C178" s="44" t="n"/>
      <c r="D178" s="44" t="n"/>
      <c r="E178" s="44" t="n"/>
      <c r="F178" s="44" t="n"/>
      <c r="G178" s="44" t="n"/>
      <c r="H178" s="44" t="n"/>
      <c r="I178" s="44" t="n"/>
      <c r="J178" s="43" t="str">
        <f>IF(OR(H178="",I178=""),"",H178*I178)</f>
        <v/>
      </c>
      <c r="K178" s="43" t="str">
        <f>IF(J178="","",IF(J178&gt;=THR_CRITICAL,"Critical",IF(J178&gt;=THR_HIGH,"High",IF(J178&gt;=THR_MEDIUM,"Medium","Low"))))</f>
        <v/>
      </c>
      <c r="L178" s="44" t="n"/>
      <c r="M178" s="44" t="n"/>
      <c r="N178" s="44" t="n"/>
      <c r="O178" s="46" t="n"/>
      <c r="P178" s="44" t="n"/>
      <c r="Q178" s="43" t="str">
        <f>IF(OR(O178="",P178="Done",P178="Accepted"),"",IF(TODAY()&gt;O178,TODAY()-O178,0))</f>
        <v/>
      </c>
      <c r="R178" s="44" t="n"/>
      <c r="S178" s="44" t="n"/>
      <c r="T178" s="43" t="str">
        <f>IF(OR(R178="",S178=""),"",R178*S178)</f>
        <v/>
      </c>
      <c r="U178" s="43" t="str">
        <f>IF(T178="","",IF(T178&gt;=THR_CRITICAL,"Critical",IF(T178&gt;=THR_HIGH,"High",IF(T178&gt;=THR_MEDIUM,"Medium","Low"))))</f>
        <v/>
      </c>
    </row>
    <row r="179">
      <c r="A179" s="9" t="n"/>
      <c r="B179" s="9" t="n"/>
      <c r="C179" s="9" t="n"/>
      <c r="D179" s="9" t="n"/>
      <c r="E179" s="9" t="n"/>
      <c r="F179" s="9" t="n"/>
      <c r="G179" s="9" t="n"/>
      <c r="H179" s="9" t="n"/>
      <c r="I179" s="9" t="n"/>
      <c r="J179" s="43" t="str">
        <f>IF(OR(H179="",I179=""),"",H179*I179)</f>
        <v/>
      </c>
      <c r="K179" s="43" t="str">
        <f>IF(J179="","",IF(J179&gt;=THR_CRITICAL,"Critical",IF(J179&gt;=THR_HIGH,"High",IF(J179&gt;=THR_MEDIUM,"Medium","Low"))))</f>
        <v/>
      </c>
      <c r="L179" s="9" t="n"/>
      <c r="M179" s="9" t="n"/>
      <c r="N179" s="9" t="n"/>
      <c r="O179" s="42" t="n"/>
      <c r="P179" s="9" t="n"/>
      <c r="Q179" s="43" t="str">
        <f>IF(OR(O179="",P179="Done",P179="Accepted"),"",IF(TODAY()&gt;O179,TODAY()-O179,0))</f>
        <v/>
      </c>
      <c r="R179" s="9" t="n"/>
      <c r="S179" s="9" t="n"/>
      <c r="T179" s="43" t="str">
        <f>IF(OR(R179="",S179=""),"",R179*S179)</f>
        <v/>
      </c>
      <c r="U179" s="43" t="str">
        <f>IF(T179="","",IF(T179&gt;=THR_CRITICAL,"Critical",IF(T179&gt;=THR_HIGH,"High",IF(T179&gt;=THR_MEDIUM,"Medium","Low"))))</f>
        <v/>
      </c>
    </row>
    <row r="180">
      <c r="A180" s="44" t="n"/>
      <c r="B180" s="44" t="n"/>
      <c r="C180" s="44" t="n"/>
      <c r="D180" s="44" t="n"/>
      <c r="E180" s="44" t="n"/>
      <c r="F180" s="44" t="n"/>
      <c r="G180" s="44" t="n"/>
      <c r="H180" s="44" t="n"/>
      <c r="I180" s="44" t="n"/>
      <c r="J180" s="43" t="str">
        <f>IF(OR(H180="",I180=""),"",H180*I180)</f>
        <v/>
      </c>
      <c r="K180" s="43" t="str">
        <f>IF(J180="","",IF(J180&gt;=THR_CRITICAL,"Critical",IF(J180&gt;=THR_HIGH,"High",IF(J180&gt;=THR_MEDIUM,"Medium","Low"))))</f>
        <v/>
      </c>
      <c r="L180" s="44" t="n"/>
      <c r="M180" s="44" t="n"/>
      <c r="N180" s="44" t="n"/>
      <c r="O180" s="46" t="n"/>
      <c r="P180" s="44" t="n"/>
      <c r="Q180" s="43" t="str">
        <f>IF(OR(O180="",P180="Done",P180="Accepted"),"",IF(TODAY()&gt;O180,TODAY()-O180,0))</f>
        <v/>
      </c>
      <c r="R180" s="44" t="n"/>
      <c r="S180" s="44" t="n"/>
      <c r="T180" s="43" t="str">
        <f>IF(OR(R180="",S180=""),"",R180*S180)</f>
        <v/>
      </c>
      <c r="U180" s="43" t="str">
        <f>IF(T180="","",IF(T180&gt;=THR_CRITICAL,"Critical",IF(T180&gt;=THR_HIGH,"High",IF(T180&gt;=THR_MEDIUM,"Medium","Low"))))</f>
        <v/>
      </c>
    </row>
    <row r="181">
      <c r="A181" s="9" t="n"/>
      <c r="B181" s="9" t="n"/>
      <c r="C181" s="9" t="n"/>
      <c r="D181" s="9" t="n"/>
      <c r="E181" s="9" t="n"/>
      <c r="F181" s="9" t="n"/>
      <c r="G181" s="9" t="n"/>
      <c r="H181" s="9" t="n"/>
      <c r="I181" s="9" t="n"/>
      <c r="J181" s="43" t="str">
        <f>IF(OR(H181="",I181=""),"",H181*I181)</f>
        <v/>
      </c>
      <c r="K181" s="43" t="str">
        <f>IF(J181="","",IF(J181&gt;=THR_CRITICAL,"Critical",IF(J181&gt;=THR_HIGH,"High",IF(J181&gt;=THR_MEDIUM,"Medium","Low"))))</f>
        <v/>
      </c>
      <c r="L181" s="9" t="n"/>
      <c r="M181" s="9" t="n"/>
      <c r="N181" s="9" t="n"/>
      <c r="O181" s="42" t="n"/>
      <c r="P181" s="9" t="n"/>
      <c r="Q181" s="43" t="str">
        <f>IF(OR(O181="",P181="Done",P181="Accepted"),"",IF(TODAY()&gt;O181,TODAY()-O181,0))</f>
        <v/>
      </c>
      <c r="R181" s="9" t="n"/>
      <c r="S181" s="9" t="n"/>
      <c r="T181" s="43" t="str">
        <f>IF(OR(R181="",S181=""),"",R181*S181)</f>
        <v/>
      </c>
      <c r="U181" s="43" t="str">
        <f>IF(T181="","",IF(T181&gt;=THR_CRITICAL,"Critical",IF(T181&gt;=THR_HIGH,"High",IF(T181&gt;=THR_MEDIUM,"Medium","Low"))))</f>
        <v/>
      </c>
    </row>
    <row r="182">
      <c r="A182" s="44" t="n"/>
      <c r="B182" s="44" t="n"/>
      <c r="C182" s="44" t="n"/>
      <c r="D182" s="44" t="n"/>
      <c r="E182" s="44" t="n"/>
      <c r="F182" s="44" t="n"/>
      <c r="G182" s="44" t="n"/>
      <c r="H182" s="44" t="n"/>
      <c r="I182" s="44" t="n"/>
      <c r="J182" s="43" t="str">
        <f>IF(OR(H182="",I182=""),"",H182*I182)</f>
        <v/>
      </c>
      <c r="K182" s="43" t="str">
        <f>IF(J182="","",IF(J182&gt;=THR_CRITICAL,"Critical",IF(J182&gt;=THR_HIGH,"High",IF(J182&gt;=THR_MEDIUM,"Medium","Low"))))</f>
        <v/>
      </c>
      <c r="L182" s="44" t="n"/>
      <c r="M182" s="44" t="n"/>
      <c r="N182" s="44" t="n"/>
      <c r="O182" s="46" t="n"/>
      <c r="P182" s="44" t="n"/>
      <c r="Q182" s="43" t="str">
        <f>IF(OR(O182="",P182="Done",P182="Accepted"),"",IF(TODAY()&gt;O182,TODAY()-O182,0))</f>
        <v/>
      </c>
      <c r="R182" s="44" t="n"/>
      <c r="S182" s="44" t="n"/>
      <c r="T182" s="43" t="str">
        <f>IF(OR(R182="",S182=""),"",R182*S182)</f>
        <v/>
      </c>
      <c r="U182" s="43" t="str">
        <f>IF(T182="","",IF(T182&gt;=THR_CRITICAL,"Critical",IF(T182&gt;=THR_HIGH,"High",IF(T182&gt;=THR_MEDIUM,"Medium","Low"))))</f>
        <v/>
      </c>
    </row>
    <row r="183">
      <c r="A183" s="9" t="n"/>
      <c r="B183" s="9" t="n"/>
      <c r="C183" s="9" t="n"/>
      <c r="D183" s="9" t="n"/>
      <c r="E183" s="9" t="n"/>
      <c r="F183" s="9" t="n"/>
      <c r="G183" s="9" t="n"/>
      <c r="H183" s="9" t="n"/>
      <c r="I183" s="9" t="n"/>
      <c r="J183" s="43" t="str">
        <f>IF(OR(H183="",I183=""),"",H183*I183)</f>
        <v/>
      </c>
      <c r="K183" s="43" t="str">
        <f>IF(J183="","",IF(J183&gt;=THR_CRITICAL,"Critical",IF(J183&gt;=THR_HIGH,"High",IF(J183&gt;=THR_MEDIUM,"Medium","Low"))))</f>
        <v/>
      </c>
      <c r="L183" s="9" t="n"/>
      <c r="M183" s="9" t="n"/>
      <c r="N183" s="9" t="n"/>
      <c r="O183" s="42" t="n"/>
      <c r="P183" s="9" t="n"/>
      <c r="Q183" s="43" t="str">
        <f>IF(OR(O183="",P183="Done",P183="Accepted"),"",IF(TODAY()&gt;O183,TODAY()-O183,0))</f>
        <v/>
      </c>
      <c r="R183" s="9" t="n"/>
      <c r="S183" s="9" t="n"/>
      <c r="T183" s="43" t="str">
        <f>IF(OR(R183="",S183=""),"",R183*S183)</f>
        <v/>
      </c>
      <c r="U183" s="43" t="str">
        <f>IF(T183="","",IF(T183&gt;=THR_CRITICAL,"Critical",IF(T183&gt;=THR_HIGH,"High",IF(T183&gt;=THR_MEDIUM,"Medium","Low"))))</f>
        <v/>
      </c>
    </row>
    <row r="184">
      <c r="A184" s="44" t="n"/>
      <c r="B184" s="44" t="n"/>
      <c r="C184" s="44" t="n"/>
      <c r="D184" s="44" t="n"/>
      <c r="E184" s="44" t="n"/>
      <c r="F184" s="44" t="n"/>
      <c r="G184" s="44" t="n"/>
      <c r="H184" s="44" t="n"/>
      <c r="I184" s="44" t="n"/>
      <c r="J184" s="43" t="str">
        <f>IF(OR(H184="",I184=""),"",H184*I184)</f>
        <v/>
      </c>
      <c r="K184" s="43" t="str">
        <f>IF(J184="","",IF(J184&gt;=THR_CRITICAL,"Critical",IF(J184&gt;=THR_HIGH,"High",IF(J184&gt;=THR_MEDIUM,"Medium","Low"))))</f>
        <v/>
      </c>
      <c r="L184" s="44" t="n"/>
      <c r="M184" s="44" t="n"/>
      <c r="N184" s="44" t="n"/>
      <c r="O184" s="46" t="n"/>
      <c r="P184" s="44" t="n"/>
      <c r="Q184" s="43" t="str">
        <f>IF(OR(O184="",P184="Done",P184="Accepted"),"",IF(TODAY()&gt;O184,TODAY()-O184,0))</f>
        <v/>
      </c>
      <c r="R184" s="44" t="n"/>
      <c r="S184" s="44" t="n"/>
      <c r="T184" s="43" t="str">
        <f>IF(OR(R184="",S184=""),"",R184*S184)</f>
        <v/>
      </c>
      <c r="U184" s="43" t="str">
        <f>IF(T184="","",IF(T184&gt;=THR_CRITICAL,"Critical",IF(T184&gt;=THR_HIGH,"High",IF(T184&gt;=THR_MEDIUM,"Medium","Low"))))</f>
        <v/>
      </c>
    </row>
    <row r="185">
      <c r="A185" s="9" t="n"/>
      <c r="B185" s="9" t="n"/>
      <c r="C185" s="9" t="n"/>
      <c r="D185" s="9" t="n"/>
      <c r="E185" s="9" t="n"/>
      <c r="F185" s="9" t="n"/>
      <c r="G185" s="9" t="n"/>
      <c r="H185" s="9" t="n"/>
      <c r="I185" s="9" t="n"/>
      <c r="J185" s="43" t="str">
        <f>IF(OR(H185="",I185=""),"",H185*I185)</f>
        <v/>
      </c>
      <c r="K185" s="43" t="str">
        <f>IF(J185="","",IF(J185&gt;=THR_CRITICAL,"Critical",IF(J185&gt;=THR_HIGH,"High",IF(J185&gt;=THR_MEDIUM,"Medium","Low"))))</f>
        <v/>
      </c>
      <c r="L185" s="9" t="n"/>
      <c r="M185" s="9" t="n"/>
      <c r="N185" s="9" t="n"/>
      <c r="O185" s="42" t="n"/>
      <c r="P185" s="9" t="n"/>
      <c r="Q185" s="43" t="str">
        <f>IF(OR(O185="",P185="Done",P185="Accepted"),"",IF(TODAY()&gt;O185,TODAY()-O185,0))</f>
        <v/>
      </c>
      <c r="R185" s="9" t="n"/>
      <c r="S185" s="9" t="n"/>
      <c r="T185" s="43" t="str">
        <f>IF(OR(R185="",S185=""),"",R185*S185)</f>
        <v/>
      </c>
      <c r="U185" s="43" t="str">
        <f>IF(T185="","",IF(T185&gt;=THR_CRITICAL,"Critical",IF(T185&gt;=THR_HIGH,"High",IF(T185&gt;=THR_MEDIUM,"Medium","Low"))))</f>
        <v/>
      </c>
    </row>
    <row r="186">
      <c r="A186" s="44" t="n"/>
      <c r="B186" s="44" t="n"/>
      <c r="C186" s="44" t="n"/>
      <c r="D186" s="44" t="n"/>
      <c r="E186" s="44" t="n"/>
      <c r="F186" s="44" t="n"/>
      <c r="G186" s="44" t="n"/>
      <c r="H186" s="44" t="n"/>
      <c r="I186" s="44" t="n"/>
      <c r="J186" s="43" t="str">
        <f>IF(OR(H186="",I186=""),"",H186*I186)</f>
        <v/>
      </c>
      <c r="K186" s="43" t="str">
        <f>IF(J186="","",IF(J186&gt;=THR_CRITICAL,"Critical",IF(J186&gt;=THR_HIGH,"High",IF(J186&gt;=THR_MEDIUM,"Medium","Low"))))</f>
        <v/>
      </c>
      <c r="L186" s="44" t="n"/>
      <c r="M186" s="44" t="n"/>
      <c r="N186" s="44" t="n"/>
      <c r="O186" s="46" t="n"/>
      <c r="P186" s="44" t="n"/>
      <c r="Q186" s="43" t="str">
        <f>IF(OR(O186="",P186="Done",P186="Accepted"),"",IF(TODAY()&gt;O186,TODAY()-O186,0))</f>
        <v/>
      </c>
      <c r="R186" s="44" t="n"/>
      <c r="S186" s="44" t="n"/>
      <c r="T186" s="43" t="str">
        <f>IF(OR(R186="",S186=""),"",R186*S186)</f>
        <v/>
      </c>
      <c r="U186" s="43" t="str">
        <f>IF(T186="","",IF(T186&gt;=THR_CRITICAL,"Critical",IF(T186&gt;=THR_HIGH,"High",IF(T186&gt;=THR_MEDIUM,"Medium","Low"))))</f>
        <v/>
      </c>
    </row>
    <row r="187">
      <c r="A187" s="9" t="n"/>
      <c r="B187" s="9" t="n"/>
      <c r="C187" s="9" t="n"/>
      <c r="D187" s="9" t="n"/>
      <c r="E187" s="9" t="n"/>
      <c r="F187" s="9" t="n"/>
      <c r="G187" s="9" t="n"/>
      <c r="H187" s="9" t="n"/>
      <c r="I187" s="9" t="n"/>
      <c r="J187" s="43" t="str">
        <f>IF(OR(H187="",I187=""),"",H187*I187)</f>
        <v/>
      </c>
      <c r="K187" s="43" t="str">
        <f>IF(J187="","",IF(J187&gt;=THR_CRITICAL,"Critical",IF(J187&gt;=THR_HIGH,"High",IF(J187&gt;=THR_MEDIUM,"Medium","Low"))))</f>
        <v/>
      </c>
      <c r="L187" s="9" t="n"/>
      <c r="M187" s="9" t="n"/>
      <c r="N187" s="9" t="n"/>
      <c r="O187" s="42" t="n"/>
      <c r="P187" s="9" t="n"/>
      <c r="Q187" s="43" t="str">
        <f>IF(OR(O187="",P187="Done",P187="Accepted"),"",IF(TODAY()&gt;O187,TODAY()-O187,0))</f>
        <v/>
      </c>
      <c r="R187" s="9" t="n"/>
      <c r="S187" s="9" t="n"/>
      <c r="T187" s="43" t="str">
        <f>IF(OR(R187="",S187=""),"",R187*S187)</f>
        <v/>
      </c>
      <c r="U187" s="43" t="str">
        <f>IF(T187="","",IF(T187&gt;=THR_CRITICAL,"Critical",IF(T187&gt;=THR_HIGH,"High",IF(T187&gt;=THR_MEDIUM,"Medium","Low"))))</f>
        <v/>
      </c>
    </row>
    <row r="188">
      <c r="A188" s="44" t="n"/>
      <c r="B188" s="44" t="n"/>
      <c r="C188" s="44" t="n"/>
      <c r="D188" s="44" t="n"/>
      <c r="E188" s="44" t="n"/>
      <c r="F188" s="44" t="n"/>
      <c r="G188" s="44" t="n"/>
      <c r="H188" s="44" t="n"/>
      <c r="I188" s="44" t="n"/>
      <c r="J188" s="43" t="str">
        <f>IF(OR(H188="",I188=""),"",H188*I188)</f>
        <v/>
      </c>
      <c r="K188" s="43" t="str">
        <f>IF(J188="","",IF(J188&gt;=THR_CRITICAL,"Critical",IF(J188&gt;=THR_HIGH,"High",IF(J188&gt;=THR_MEDIUM,"Medium","Low"))))</f>
        <v/>
      </c>
      <c r="L188" s="44" t="n"/>
      <c r="M188" s="44" t="n"/>
      <c r="N188" s="44" t="n"/>
      <c r="O188" s="46" t="n"/>
      <c r="P188" s="44" t="n"/>
      <c r="Q188" s="43" t="str">
        <f>IF(OR(O188="",P188="Done",P188="Accepted"),"",IF(TODAY()&gt;O188,TODAY()-O188,0))</f>
        <v/>
      </c>
      <c r="R188" s="44" t="n"/>
      <c r="S188" s="44" t="n"/>
      <c r="T188" s="43" t="str">
        <f>IF(OR(R188="",S188=""),"",R188*S188)</f>
        <v/>
      </c>
      <c r="U188" s="43" t="str">
        <f>IF(T188="","",IF(T188&gt;=THR_CRITICAL,"Critical",IF(T188&gt;=THR_HIGH,"High",IF(T188&gt;=THR_MEDIUM,"Medium","Low"))))</f>
        <v/>
      </c>
    </row>
    <row r="189">
      <c r="A189" s="9" t="n"/>
      <c r="B189" s="9" t="n"/>
      <c r="C189" s="9" t="n"/>
      <c r="D189" s="9" t="n"/>
      <c r="E189" s="9" t="n"/>
      <c r="F189" s="9" t="n"/>
      <c r="G189" s="9" t="n"/>
      <c r="H189" s="9" t="n"/>
      <c r="I189" s="9" t="n"/>
      <c r="J189" s="43" t="str">
        <f>IF(OR(H189="",I189=""),"",H189*I189)</f>
        <v/>
      </c>
      <c r="K189" s="43" t="str">
        <f>IF(J189="","",IF(J189&gt;=THR_CRITICAL,"Critical",IF(J189&gt;=THR_HIGH,"High",IF(J189&gt;=THR_MEDIUM,"Medium","Low"))))</f>
        <v/>
      </c>
      <c r="L189" s="9" t="n"/>
      <c r="M189" s="9" t="n"/>
      <c r="N189" s="9" t="n"/>
      <c r="O189" s="42" t="n"/>
      <c r="P189" s="9" t="n"/>
      <c r="Q189" s="43" t="str">
        <f>IF(OR(O189="",P189="Done",P189="Accepted"),"",IF(TODAY()&gt;O189,TODAY()-O189,0))</f>
        <v/>
      </c>
      <c r="R189" s="9" t="n"/>
      <c r="S189" s="9" t="n"/>
      <c r="T189" s="43" t="str">
        <f>IF(OR(R189="",S189=""),"",R189*S189)</f>
        <v/>
      </c>
      <c r="U189" s="43" t="str">
        <f>IF(T189="","",IF(T189&gt;=THR_CRITICAL,"Critical",IF(T189&gt;=THR_HIGH,"High",IF(T189&gt;=THR_MEDIUM,"Medium","Low"))))</f>
        <v/>
      </c>
    </row>
    <row r="190">
      <c r="A190" s="44" t="n"/>
      <c r="B190" s="44" t="n"/>
      <c r="C190" s="44" t="n"/>
      <c r="D190" s="44" t="n"/>
      <c r="E190" s="44" t="n"/>
      <c r="F190" s="44" t="n"/>
      <c r="G190" s="44" t="n"/>
      <c r="H190" s="44" t="n"/>
      <c r="I190" s="44" t="n"/>
      <c r="J190" s="43" t="str">
        <f>IF(OR(H190="",I190=""),"",H190*I190)</f>
        <v/>
      </c>
      <c r="K190" s="43" t="str">
        <f>IF(J190="","",IF(J190&gt;=THR_CRITICAL,"Critical",IF(J190&gt;=THR_HIGH,"High",IF(J190&gt;=THR_MEDIUM,"Medium","Low"))))</f>
        <v/>
      </c>
      <c r="L190" s="44" t="n"/>
      <c r="M190" s="44" t="n"/>
      <c r="N190" s="44" t="n"/>
      <c r="O190" s="46" t="n"/>
      <c r="P190" s="44" t="n"/>
      <c r="Q190" s="43" t="str">
        <f>IF(OR(O190="",P190="Done",P190="Accepted"),"",IF(TODAY()&gt;O190,TODAY()-O190,0))</f>
        <v/>
      </c>
      <c r="R190" s="44" t="n"/>
      <c r="S190" s="44" t="n"/>
      <c r="T190" s="43" t="str">
        <f>IF(OR(R190="",S190=""),"",R190*S190)</f>
        <v/>
      </c>
      <c r="U190" s="43" t="str">
        <f>IF(T190="","",IF(T190&gt;=THR_CRITICAL,"Critical",IF(T190&gt;=THR_HIGH,"High",IF(T190&gt;=THR_MEDIUM,"Medium","Low"))))</f>
        <v/>
      </c>
    </row>
    <row r="191">
      <c r="A191" s="9" t="n"/>
      <c r="B191" s="9" t="n"/>
      <c r="C191" s="9" t="n"/>
      <c r="D191" s="9" t="n"/>
      <c r="E191" s="9" t="n"/>
      <c r="F191" s="9" t="n"/>
      <c r="G191" s="9" t="n"/>
      <c r="H191" s="9" t="n"/>
      <c r="I191" s="9" t="n"/>
      <c r="J191" s="43" t="str">
        <f>IF(OR(H191="",I191=""),"",H191*I191)</f>
        <v/>
      </c>
      <c r="K191" s="43" t="str">
        <f>IF(J191="","",IF(J191&gt;=THR_CRITICAL,"Critical",IF(J191&gt;=THR_HIGH,"High",IF(J191&gt;=THR_MEDIUM,"Medium","Low"))))</f>
        <v/>
      </c>
      <c r="L191" s="9" t="n"/>
      <c r="M191" s="9" t="n"/>
      <c r="N191" s="9" t="n"/>
      <c r="O191" s="42" t="n"/>
      <c r="P191" s="9" t="n"/>
      <c r="Q191" s="43" t="str">
        <f>IF(OR(O191="",P191="Done",P191="Accepted"),"",IF(TODAY()&gt;O191,TODAY()-O191,0))</f>
        <v/>
      </c>
      <c r="R191" s="9" t="n"/>
      <c r="S191" s="9" t="n"/>
      <c r="T191" s="43" t="str">
        <f>IF(OR(R191="",S191=""),"",R191*S191)</f>
        <v/>
      </c>
      <c r="U191" s="43" t="str">
        <f>IF(T191="","",IF(T191&gt;=THR_CRITICAL,"Critical",IF(T191&gt;=THR_HIGH,"High",IF(T191&gt;=THR_MEDIUM,"Medium","Low"))))</f>
        <v/>
      </c>
    </row>
    <row r="192">
      <c r="A192" s="44" t="n"/>
      <c r="B192" s="44" t="n"/>
      <c r="C192" s="44" t="n"/>
      <c r="D192" s="44" t="n"/>
      <c r="E192" s="44" t="n"/>
      <c r="F192" s="44" t="n"/>
      <c r="G192" s="44" t="n"/>
      <c r="H192" s="44" t="n"/>
      <c r="I192" s="44" t="n"/>
      <c r="J192" s="43" t="str">
        <f>IF(OR(H192="",I192=""),"",H192*I192)</f>
        <v/>
      </c>
      <c r="K192" s="43" t="str">
        <f>IF(J192="","",IF(J192&gt;=THR_CRITICAL,"Critical",IF(J192&gt;=THR_HIGH,"High",IF(J192&gt;=THR_MEDIUM,"Medium","Low"))))</f>
        <v/>
      </c>
      <c r="L192" s="44" t="n"/>
      <c r="M192" s="44" t="n"/>
      <c r="N192" s="44" t="n"/>
      <c r="O192" s="46" t="n"/>
      <c r="P192" s="44" t="n"/>
      <c r="Q192" s="43" t="str">
        <f>IF(OR(O192="",P192="Done",P192="Accepted"),"",IF(TODAY()&gt;O192,TODAY()-O192,0))</f>
        <v/>
      </c>
      <c r="R192" s="44" t="n"/>
      <c r="S192" s="44" t="n"/>
      <c r="T192" s="43" t="str">
        <f>IF(OR(R192="",S192=""),"",R192*S192)</f>
        <v/>
      </c>
      <c r="U192" s="43" t="str">
        <f>IF(T192="","",IF(T192&gt;=THR_CRITICAL,"Critical",IF(T192&gt;=THR_HIGH,"High",IF(T192&gt;=THR_MEDIUM,"Medium","Low"))))</f>
        <v/>
      </c>
    </row>
    <row r="193">
      <c r="A193" s="9" t="n"/>
      <c r="B193" s="9" t="n"/>
      <c r="C193" s="9" t="n"/>
      <c r="D193" s="9" t="n"/>
      <c r="E193" s="9" t="n"/>
      <c r="F193" s="9" t="n"/>
      <c r="G193" s="9" t="n"/>
      <c r="H193" s="9" t="n"/>
      <c r="I193" s="9" t="n"/>
      <c r="J193" s="43" t="str">
        <f>IF(OR(H193="",I193=""),"",H193*I193)</f>
        <v/>
      </c>
      <c r="K193" s="43" t="str">
        <f>IF(J193="","",IF(J193&gt;=THR_CRITICAL,"Critical",IF(J193&gt;=THR_HIGH,"High",IF(J193&gt;=THR_MEDIUM,"Medium","Low"))))</f>
        <v/>
      </c>
      <c r="L193" s="9" t="n"/>
      <c r="M193" s="9" t="n"/>
      <c r="N193" s="9" t="n"/>
      <c r="O193" s="42" t="n"/>
      <c r="P193" s="9" t="n"/>
      <c r="Q193" s="43" t="str">
        <f>IF(OR(O193="",P193="Done",P193="Accepted"),"",IF(TODAY()&gt;O193,TODAY()-O193,0))</f>
        <v/>
      </c>
      <c r="R193" s="9" t="n"/>
      <c r="S193" s="9" t="n"/>
      <c r="T193" s="43" t="str">
        <f>IF(OR(R193="",S193=""),"",R193*S193)</f>
        <v/>
      </c>
      <c r="U193" s="43" t="str">
        <f>IF(T193="","",IF(T193&gt;=THR_CRITICAL,"Critical",IF(T193&gt;=THR_HIGH,"High",IF(T193&gt;=THR_MEDIUM,"Medium","Low"))))</f>
        <v/>
      </c>
    </row>
    <row r="194">
      <c r="A194" s="44" t="n"/>
      <c r="B194" s="44" t="n"/>
      <c r="C194" s="44" t="n"/>
      <c r="D194" s="44" t="n"/>
      <c r="E194" s="44" t="n"/>
      <c r="F194" s="44" t="n"/>
      <c r="G194" s="44" t="n"/>
      <c r="H194" s="44" t="n"/>
      <c r="I194" s="44" t="n"/>
      <c r="J194" s="43" t="str">
        <f>IF(OR(H194="",I194=""),"",H194*I194)</f>
        <v/>
      </c>
      <c r="K194" s="43" t="str">
        <f>IF(J194="","",IF(J194&gt;=THR_CRITICAL,"Critical",IF(J194&gt;=THR_HIGH,"High",IF(J194&gt;=THR_MEDIUM,"Medium","Low"))))</f>
        <v/>
      </c>
      <c r="L194" s="44" t="n"/>
      <c r="M194" s="44" t="n"/>
      <c r="N194" s="44" t="n"/>
      <c r="O194" s="46" t="n"/>
      <c r="P194" s="44" t="n"/>
      <c r="Q194" s="43" t="str">
        <f>IF(OR(O194="",P194="Done",P194="Accepted"),"",IF(TODAY()&gt;O194,TODAY()-O194,0))</f>
        <v/>
      </c>
      <c r="R194" s="44" t="n"/>
      <c r="S194" s="44" t="n"/>
      <c r="T194" s="43" t="str">
        <f>IF(OR(R194="",S194=""),"",R194*S194)</f>
        <v/>
      </c>
      <c r="U194" s="43" t="str">
        <f>IF(T194="","",IF(T194&gt;=THR_CRITICAL,"Critical",IF(T194&gt;=THR_HIGH,"High",IF(T194&gt;=THR_MEDIUM,"Medium","Low"))))</f>
        <v/>
      </c>
    </row>
    <row r="195">
      <c r="A195" s="9" t="n"/>
      <c r="B195" s="9" t="n"/>
      <c r="C195" s="9" t="n"/>
      <c r="D195" s="9" t="n"/>
      <c r="E195" s="9" t="n"/>
      <c r="F195" s="9" t="n"/>
      <c r="G195" s="9" t="n"/>
      <c r="H195" s="9" t="n"/>
      <c r="I195" s="9" t="n"/>
      <c r="J195" s="43" t="str">
        <f>IF(OR(H195="",I195=""),"",H195*I195)</f>
        <v/>
      </c>
      <c r="K195" s="43" t="str">
        <f>IF(J195="","",IF(J195&gt;=THR_CRITICAL,"Critical",IF(J195&gt;=THR_HIGH,"High",IF(J195&gt;=THR_MEDIUM,"Medium","Low"))))</f>
        <v/>
      </c>
      <c r="L195" s="9" t="n"/>
      <c r="M195" s="9" t="n"/>
      <c r="N195" s="9" t="n"/>
      <c r="O195" s="42" t="n"/>
      <c r="P195" s="9" t="n"/>
      <c r="Q195" s="43" t="str">
        <f>IF(OR(O195="",P195="Done",P195="Accepted"),"",IF(TODAY()&gt;O195,TODAY()-O195,0))</f>
        <v/>
      </c>
      <c r="R195" s="9" t="n"/>
      <c r="S195" s="9" t="n"/>
      <c r="T195" s="43" t="str">
        <f>IF(OR(R195="",S195=""),"",R195*S195)</f>
        <v/>
      </c>
      <c r="U195" s="43" t="str">
        <f>IF(T195="","",IF(T195&gt;=THR_CRITICAL,"Critical",IF(T195&gt;=THR_HIGH,"High",IF(T195&gt;=THR_MEDIUM,"Medium","Low"))))</f>
        <v/>
      </c>
    </row>
    <row r="196">
      <c r="A196" s="44" t="n"/>
      <c r="B196" s="44" t="n"/>
      <c r="C196" s="44" t="n"/>
      <c r="D196" s="44" t="n"/>
      <c r="E196" s="44" t="n"/>
      <c r="F196" s="44" t="n"/>
      <c r="G196" s="44" t="n"/>
      <c r="H196" s="44" t="n"/>
      <c r="I196" s="44" t="n"/>
      <c r="J196" s="43" t="str">
        <f>IF(OR(H196="",I196=""),"",H196*I196)</f>
        <v/>
      </c>
      <c r="K196" s="43" t="str">
        <f>IF(J196="","",IF(J196&gt;=THR_CRITICAL,"Critical",IF(J196&gt;=THR_HIGH,"High",IF(J196&gt;=THR_MEDIUM,"Medium","Low"))))</f>
        <v/>
      </c>
      <c r="L196" s="44" t="n"/>
      <c r="M196" s="44" t="n"/>
      <c r="N196" s="44" t="n"/>
      <c r="O196" s="46" t="n"/>
      <c r="P196" s="44" t="n"/>
      <c r="Q196" s="43" t="str">
        <f>IF(OR(O196="",P196="Done",P196="Accepted"),"",IF(TODAY()&gt;O196,TODAY()-O196,0))</f>
        <v/>
      </c>
      <c r="R196" s="44" t="n"/>
      <c r="S196" s="44" t="n"/>
      <c r="T196" s="43" t="str">
        <f>IF(OR(R196="",S196=""),"",R196*S196)</f>
        <v/>
      </c>
      <c r="U196" s="43" t="str">
        <f>IF(T196="","",IF(T196&gt;=THR_CRITICAL,"Critical",IF(T196&gt;=THR_HIGH,"High",IF(T196&gt;=THR_MEDIUM,"Medium","Low"))))</f>
        <v/>
      </c>
    </row>
    <row r="197">
      <c r="A197" s="9" t="n"/>
      <c r="B197" s="9" t="n"/>
      <c r="C197" s="9" t="n"/>
      <c r="D197" s="9" t="n"/>
      <c r="E197" s="9" t="n"/>
      <c r="F197" s="9" t="n"/>
      <c r="G197" s="9" t="n"/>
      <c r="H197" s="9" t="n"/>
      <c r="I197" s="9" t="n"/>
      <c r="J197" s="43" t="str">
        <f>IF(OR(H197="",I197=""),"",H197*I197)</f>
        <v/>
      </c>
      <c r="K197" s="43" t="str">
        <f>IF(J197="","",IF(J197&gt;=THR_CRITICAL,"Critical",IF(J197&gt;=THR_HIGH,"High",IF(J197&gt;=THR_MEDIUM,"Medium","Low"))))</f>
        <v/>
      </c>
      <c r="L197" s="9" t="n"/>
      <c r="M197" s="9" t="n"/>
      <c r="N197" s="9" t="n"/>
      <c r="O197" s="42" t="n"/>
      <c r="P197" s="9" t="n"/>
      <c r="Q197" s="43" t="str">
        <f>IF(OR(O197="",P197="Done",P197="Accepted"),"",IF(TODAY()&gt;O197,TODAY()-O197,0))</f>
        <v/>
      </c>
      <c r="R197" s="9" t="n"/>
      <c r="S197" s="9" t="n"/>
      <c r="T197" s="43" t="str">
        <f>IF(OR(R197="",S197=""),"",R197*S197)</f>
        <v/>
      </c>
      <c r="U197" s="43" t="str">
        <f>IF(T197="","",IF(T197&gt;=THR_CRITICAL,"Critical",IF(T197&gt;=THR_HIGH,"High",IF(T197&gt;=THR_MEDIUM,"Medium","Low"))))</f>
        <v/>
      </c>
    </row>
    <row r="198">
      <c r="A198" s="44" t="n"/>
      <c r="B198" s="44" t="n"/>
      <c r="C198" s="44" t="n"/>
      <c r="D198" s="44" t="n"/>
      <c r="E198" s="44" t="n"/>
      <c r="F198" s="44" t="n"/>
      <c r="G198" s="44" t="n"/>
      <c r="H198" s="44" t="n"/>
      <c r="I198" s="44" t="n"/>
      <c r="J198" s="43" t="str">
        <f>IF(OR(H198="",I198=""),"",H198*I198)</f>
        <v/>
      </c>
      <c r="K198" s="43" t="str">
        <f>IF(J198="","",IF(J198&gt;=THR_CRITICAL,"Critical",IF(J198&gt;=THR_HIGH,"High",IF(J198&gt;=THR_MEDIUM,"Medium","Low"))))</f>
        <v/>
      </c>
      <c r="L198" s="44" t="n"/>
      <c r="M198" s="44" t="n"/>
      <c r="N198" s="44" t="n"/>
      <c r="O198" s="46" t="n"/>
      <c r="P198" s="44" t="n"/>
      <c r="Q198" s="43" t="str">
        <f>IF(OR(O198="",P198="Done",P198="Accepted"),"",IF(TODAY()&gt;O198,TODAY()-O198,0))</f>
        <v/>
      </c>
      <c r="R198" s="44" t="n"/>
      <c r="S198" s="44" t="n"/>
      <c r="T198" s="43" t="str">
        <f>IF(OR(R198="",S198=""),"",R198*S198)</f>
        <v/>
      </c>
      <c r="U198" s="43" t="str">
        <f>IF(T198="","",IF(T198&gt;=THR_CRITICAL,"Critical",IF(T198&gt;=THR_HIGH,"High",IF(T198&gt;=THR_MEDIUM,"Medium","Low"))))</f>
        <v/>
      </c>
    </row>
    <row r="199">
      <c r="A199" s="9" t="n"/>
      <c r="B199" s="9" t="n"/>
      <c r="C199" s="9" t="n"/>
      <c r="D199" s="9" t="n"/>
      <c r="E199" s="9" t="n"/>
      <c r="F199" s="9" t="n"/>
      <c r="G199" s="9" t="n"/>
      <c r="H199" s="9" t="n"/>
      <c r="I199" s="9" t="n"/>
      <c r="J199" s="43" t="str">
        <f>IF(OR(H199="",I199=""),"",H199*I199)</f>
        <v/>
      </c>
      <c r="K199" s="43" t="str">
        <f>IF(J199="","",IF(J199&gt;=THR_CRITICAL,"Critical",IF(J199&gt;=THR_HIGH,"High",IF(J199&gt;=THR_MEDIUM,"Medium","Low"))))</f>
        <v/>
      </c>
      <c r="L199" s="9" t="n"/>
      <c r="M199" s="9" t="n"/>
      <c r="N199" s="9" t="n"/>
      <c r="O199" s="42" t="n"/>
      <c r="P199" s="9" t="n"/>
      <c r="Q199" s="43" t="str">
        <f>IF(OR(O199="",P199="Done",P199="Accepted"),"",IF(TODAY()&gt;O199,TODAY()-O199,0))</f>
        <v/>
      </c>
      <c r="R199" s="9" t="n"/>
      <c r="S199" s="9" t="n"/>
      <c r="T199" s="43" t="str">
        <f>IF(OR(R199="",S199=""),"",R199*S199)</f>
        <v/>
      </c>
      <c r="U199" s="43" t="str">
        <f>IF(T199="","",IF(T199&gt;=THR_CRITICAL,"Critical",IF(T199&gt;=THR_HIGH,"High",IF(T199&gt;=THR_MEDIUM,"Medium","Low"))))</f>
        <v/>
      </c>
    </row>
    <row r="200">
      <c r="A200" s="44" t="n"/>
      <c r="B200" s="44" t="n"/>
      <c r="C200" s="44" t="n"/>
      <c r="D200" s="44" t="n"/>
      <c r="E200" s="44" t="n"/>
      <c r="F200" s="44" t="n"/>
      <c r="G200" s="44" t="n"/>
      <c r="H200" s="44" t="n"/>
      <c r="I200" s="44" t="n"/>
      <c r="J200" s="43" t="str">
        <f>IF(OR(H200="",I200=""),"",H200*I200)</f>
        <v/>
      </c>
      <c r="K200" s="43" t="str">
        <f>IF(J200="","",IF(J200&gt;=THR_CRITICAL,"Critical",IF(J200&gt;=THR_HIGH,"High",IF(J200&gt;=THR_MEDIUM,"Medium","Low"))))</f>
        <v/>
      </c>
      <c r="L200" s="44" t="n"/>
      <c r="M200" s="44" t="n"/>
      <c r="N200" s="44" t="n"/>
      <c r="O200" s="46" t="n"/>
      <c r="P200" s="44" t="n"/>
      <c r="Q200" s="43" t="str">
        <f>IF(OR(O200="",P200="Done",P200="Accepted"),"",IF(TODAY()&gt;O200,TODAY()-O200,0))</f>
        <v/>
      </c>
      <c r="R200" s="44" t="n"/>
      <c r="S200" s="44" t="n"/>
      <c r="T200" s="43" t="str">
        <f>IF(OR(R200="",S200=""),"",R200*S200)</f>
        <v/>
      </c>
      <c r="U200" s="43" t="str">
        <f>IF(T200="","",IF(T200&gt;=THR_CRITICAL,"Critical",IF(T200&gt;=THR_HIGH,"High",IF(T200&gt;=THR_MEDIUM,"Medium","Low"))))</f>
        <v/>
      </c>
    </row>
    <row r="201">
      <c r="A201" s="9" t="n"/>
      <c r="B201" s="9" t="n"/>
      <c r="C201" s="9" t="n"/>
      <c r="D201" s="9" t="n"/>
      <c r="E201" s="9" t="n"/>
      <c r="F201" s="9" t="n"/>
      <c r="G201" s="9" t="n"/>
      <c r="H201" s="9" t="n"/>
      <c r="I201" s="9" t="n"/>
      <c r="J201" s="43" t="str">
        <f>IF(OR(H201="",I201=""),"",H201*I201)</f>
        <v/>
      </c>
      <c r="K201" s="43" t="str">
        <f>IF(J201="","",IF(J201&gt;=THR_CRITICAL,"Critical",IF(J201&gt;=THR_HIGH,"High",IF(J201&gt;=THR_MEDIUM,"Medium","Low"))))</f>
        <v/>
      </c>
      <c r="L201" s="9" t="n"/>
      <c r="M201" s="9" t="n"/>
      <c r="N201" s="9" t="n"/>
      <c r="O201" s="42" t="n"/>
      <c r="P201" s="9" t="n"/>
      <c r="Q201" s="43" t="str">
        <f>IF(OR(O201="",P201="Done",P201="Accepted"),"",IF(TODAY()&gt;O201,TODAY()-O201,0))</f>
        <v/>
      </c>
      <c r="R201" s="9" t="n"/>
      <c r="S201" s="9" t="n"/>
      <c r="T201" s="43" t="str">
        <f>IF(OR(R201="",S201=""),"",R201*S201)</f>
        <v/>
      </c>
      <c r="U201" s="43" t="str">
        <f>IF(T201="","",IF(T201&gt;=THR_CRITICAL,"Critical",IF(T201&gt;=THR_HIGH,"High",IF(T201&gt;=THR_MEDIUM,"Medium","Low"))))</f>
        <v/>
      </c>
    </row>
    <row r="202">
      <c r="A202" s="44" t="n"/>
      <c r="B202" s="44" t="n"/>
      <c r="C202" s="44" t="n"/>
      <c r="D202" s="44" t="n"/>
      <c r="E202" s="44" t="n"/>
      <c r="F202" s="44" t="n"/>
      <c r="G202" s="44" t="n"/>
      <c r="H202" s="44" t="n"/>
      <c r="I202" s="44" t="n"/>
      <c r="J202" s="43" t="str">
        <f>IF(OR(H202="",I202=""),"",H202*I202)</f>
        <v/>
      </c>
      <c r="K202" s="43" t="str">
        <f>IF(J202="","",IF(J202&gt;=THR_CRITICAL,"Critical",IF(J202&gt;=THR_HIGH,"High",IF(J202&gt;=THR_MEDIUM,"Medium","Low"))))</f>
        <v/>
      </c>
      <c r="L202" s="44" t="n"/>
      <c r="M202" s="44" t="n"/>
      <c r="N202" s="44" t="n"/>
      <c r="O202" s="46" t="n"/>
      <c r="P202" s="44" t="n"/>
      <c r="Q202" s="43" t="str">
        <f>IF(OR(O202="",P202="Done",P202="Accepted"),"",IF(TODAY()&gt;O202,TODAY()-O202,0))</f>
        <v/>
      </c>
      <c r="R202" s="44" t="n"/>
      <c r="S202" s="44" t="n"/>
      <c r="T202" s="43" t="str">
        <f>IF(OR(R202="",S202=""),"",R202*S202)</f>
        <v/>
      </c>
      <c r="U202" s="43" t="str">
        <f>IF(T202="","",IF(T202&gt;=THR_CRITICAL,"Critical",IF(T202&gt;=THR_HIGH,"High",IF(T202&gt;=THR_MEDIUM,"Medium","Low"))))</f>
        <v/>
      </c>
    </row>
    <row r="203">
      <c r="A203" s="9" t="n"/>
      <c r="B203" s="9" t="n"/>
      <c r="C203" s="9" t="n"/>
      <c r="D203" s="9" t="n"/>
      <c r="E203" s="9" t="n"/>
      <c r="F203" s="9" t="n"/>
      <c r="G203" s="9" t="n"/>
      <c r="H203" s="9" t="n"/>
      <c r="I203" s="9" t="n"/>
      <c r="J203" s="43" t="str">
        <f>IF(OR(H203="",I203=""),"",H203*I203)</f>
        <v/>
      </c>
      <c r="K203" s="43" t="str">
        <f>IF(J203="","",IF(J203&gt;=THR_CRITICAL,"Critical",IF(J203&gt;=THR_HIGH,"High",IF(J203&gt;=THR_MEDIUM,"Medium","Low"))))</f>
        <v/>
      </c>
      <c r="L203" s="9" t="n"/>
      <c r="M203" s="9" t="n"/>
      <c r="N203" s="9" t="n"/>
      <c r="O203" s="42" t="n"/>
      <c r="P203" s="9" t="n"/>
      <c r="Q203" s="43" t="str">
        <f>IF(OR(O203="",P203="Done",P203="Accepted"),"",IF(TODAY()&gt;O203,TODAY()-O203,0))</f>
        <v/>
      </c>
      <c r="R203" s="9" t="n"/>
      <c r="S203" s="9" t="n"/>
      <c r="T203" s="43" t="str">
        <f>IF(OR(R203="",S203=""),"",R203*S203)</f>
        <v/>
      </c>
      <c r="U203" s="43" t="str">
        <f>IF(T203="","",IF(T203&gt;=THR_CRITICAL,"Critical",IF(T203&gt;=THR_HIGH,"High",IF(T203&gt;=THR_MEDIUM,"Medium","Low"))))</f>
        <v/>
      </c>
    </row>
    <row r="204">
      <c r="A204" s="44" t="n"/>
      <c r="B204" s="44" t="n"/>
      <c r="C204" s="44" t="n"/>
      <c r="D204" s="44" t="n"/>
      <c r="E204" s="44" t="n"/>
      <c r="F204" s="44" t="n"/>
      <c r="G204" s="44" t="n"/>
      <c r="H204" s="44" t="n"/>
      <c r="I204" s="44" t="n"/>
      <c r="J204" s="43" t="str">
        <f>IF(OR(H204="",I204=""),"",H204*I204)</f>
        <v/>
      </c>
      <c r="K204" s="43" t="str">
        <f>IF(J204="","",IF(J204&gt;=THR_CRITICAL,"Critical",IF(J204&gt;=THR_HIGH,"High",IF(J204&gt;=THR_MEDIUM,"Medium","Low"))))</f>
        <v/>
      </c>
      <c r="L204" s="44" t="n"/>
      <c r="M204" s="44" t="n"/>
      <c r="N204" s="44" t="n"/>
      <c r="O204" s="46" t="n"/>
      <c r="P204" s="44" t="n"/>
      <c r="Q204" s="43" t="str">
        <f>IF(OR(O204="",P204="Done",P204="Accepted"),"",IF(TODAY()&gt;O204,TODAY()-O204,0))</f>
        <v/>
      </c>
      <c r="R204" s="44" t="n"/>
      <c r="S204" s="44" t="n"/>
      <c r="T204" s="43" t="str">
        <f>IF(OR(R204="",S204=""),"",R204*S204)</f>
        <v/>
      </c>
      <c r="U204" s="43" t="str">
        <f>IF(T204="","",IF(T204&gt;=THR_CRITICAL,"Critical",IF(T204&gt;=THR_HIGH,"High",IF(T204&gt;=THR_MEDIUM,"Medium","Low"))))</f>
        <v/>
      </c>
    </row>
    <row r="205">
      <c r="A205" s="9" t="n"/>
      <c r="B205" s="9" t="n"/>
      <c r="C205" s="9" t="n"/>
      <c r="D205" s="9" t="n"/>
      <c r="E205" s="9" t="n"/>
      <c r="F205" s="9" t="n"/>
      <c r="G205" s="9" t="n"/>
      <c r="H205" s="9" t="n"/>
      <c r="I205" s="9" t="n"/>
      <c r="J205" s="43" t="str">
        <f>IF(OR(H205="",I205=""),"",H205*I205)</f>
        <v/>
      </c>
      <c r="K205" s="43" t="str">
        <f>IF(J205="","",IF(J205&gt;=THR_CRITICAL,"Critical",IF(J205&gt;=THR_HIGH,"High",IF(J205&gt;=THR_MEDIUM,"Medium","Low"))))</f>
        <v/>
      </c>
      <c r="L205" s="9" t="n"/>
      <c r="M205" s="9" t="n"/>
      <c r="N205" s="9" t="n"/>
      <c r="O205" s="42" t="n"/>
      <c r="P205" s="9" t="n"/>
      <c r="Q205" s="43" t="str">
        <f>IF(OR(O205="",P205="Done",P205="Accepted"),"",IF(TODAY()&gt;O205,TODAY()-O205,0))</f>
        <v/>
      </c>
      <c r="R205" s="9" t="n"/>
      <c r="S205" s="9" t="n"/>
      <c r="T205" s="43" t="str">
        <f>IF(OR(R205="",S205=""),"",R205*S205)</f>
        <v/>
      </c>
      <c r="U205" s="43" t="str">
        <f>IF(T205="","",IF(T205&gt;=THR_CRITICAL,"Critical",IF(T205&gt;=THR_HIGH,"High",IF(T205&gt;=THR_MEDIUM,"Medium","Low"))))</f>
        <v/>
      </c>
    </row>
    <row r="206">
      <c r="A206" s="44" t="n"/>
      <c r="B206" s="44" t="n"/>
      <c r="C206" s="44" t="n"/>
      <c r="D206" s="44" t="n"/>
      <c r="E206" s="44" t="n"/>
      <c r="F206" s="44" t="n"/>
      <c r="G206" s="44" t="n"/>
      <c r="H206" s="44" t="n"/>
      <c r="I206" s="44" t="n"/>
      <c r="J206" s="43" t="str">
        <f>IF(OR(H206="",I206=""),"",H206*I206)</f>
        <v/>
      </c>
      <c r="K206" s="43" t="str">
        <f>IF(J206="","",IF(J206&gt;=THR_CRITICAL,"Critical",IF(J206&gt;=THR_HIGH,"High",IF(J206&gt;=THR_MEDIUM,"Medium","Low"))))</f>
        <v/>
      </c>
      <c r="L206" s="44" t="n"/>
      <c r="M206" s="44" t="n"/>
      <c r="N206" s="44" t="n"/>
      <c r="O206" s="46" t="n"/>
      <c r="P206" s="44" t="n"/>
      <c r="Q206" s="43" t="str">
        <f>IF(OR(O206="",P206="Done",P206="Accepted"),"",IF(TODAY()&gt;O206,TODAY()-O206,0))</f>
        <v/>
      </c>
      <c r="R206" s="44" t="n"/>
      <c r="S206" s="44" t="n"/>
      <c r="T206" s="43" t="str">
        <f>IF(OR(R206="",S206=""),"",R206*S206)</f>
        <v/>
      </c>
      <c r="U206" s="43" t="str">
        <f>IF(T206="","",IF(T206&gt;=THR_CRITICAL,"Critical",IF(T206&gt;=THR_HIGH,"High",IF(T206&gt;=THR_MEDIUM,"Medium","Low"))))</f>
        <v/>
      </c>
    </row>
    <row r="207">
      <c r="A207" s="9" t="n"/>
      <c r="B207" s="9" t="n"/>
      <c r="C207" s="9" t="n"/>
      <c r="D207" s="9" t="n"/>
      <c r="E207" s="9" t="n"/>
      <c r="F207" s="9" t="n"/>
      <c r="G207" s="9" t="n"/>
      <c r="H207" s="9" t="n"/>
      <c r="I207" s="9" t="n"/>
      <c r="J207" s="43" t="str">
        <f>IF(OR(H207="",I207=""),"",H207*I207)</f>
        <v/>
      </c>
      <c r="K207" s="43" t="str">
        <f>IF(J207="","",IF(J207&gt;=THR_CRITICAL,"Critical",IF(J207&gt;=THR_HIGH,"High",IF(J207&gt;=THR_MEDIUM,"Medium","Low"))))</f>
        <v/>
      </c>
      <c r="L207" s="9" t="n"/>
      <c r="M207" s="9" t="n"/>
      <c r="N207" s="9" t="n"/>
      <c r="O207" s="42" t="n"/>
      <c r="P207" s="9" t="n"/>
      <c r="Q207" s="43" t="str">
        <f>IF(OR(O207="",P207="Done",P207="Accepted"),"",IF(TODAY()&gt;O207,TODAY()-O207,0))</f>
        <v/>
      </c>
      <c r="R207" s="9" t="n"/>
      <c r="S207" s="9" t="n"/>
      <c r="T207" s="43" t="str">
        <f>IF(OR(R207="",S207=""),"",R207*S207)</f>
        <v/>
      </c>
      <c r="U207" s="43" t="str">
        <f>IF(T207="","",IF(T207&gt;=THR_CRITICAL,"Critical",IF(T207&gt;=THR_HIGH,"High",IF(T207&gt;=THR_MEDIUM,"Medium","Low"))))</f>
        <v/>
      </c>
    </row>
    <row r="208">
      <c r="A208" s="44" t="n"/>
      <c r="B208" s="44" t="n"/>
      <c r="C208" s="44" t="n"/>
      <c r="D208" s="44" t="n"/>
      <c r="E208" s="44" t="n"/>
      <c r="F208" s="44" t="n"/>
      <c r="G208" s="44" t="n"/>
      <c r="H208" s="44" t="n"/>
      <c r="I208" s="44" t="n"/>
      <c r="J208" s="43" t="str">
        <f>IF(OR(H208="",I208=""),"",H208*I208)</f>
        <v/>
      </c>
      <c r="K208" s="43" t="str">
        <f>IF(J208="","",IF(J208&gt;=THR_CRITICAL,"Critical",IF(J208&gt;=THR_HIGH,"High",IF(J208&gt;=THR_MEDIUM,"Medium","Low"))))</f>
        <v/>
      </c>
      <c r="L208" s="44" t="n"/>
      <c r="M208" s="44" t="n"/>
      <c r="N208" s="44" t="n"/>
      <c r="O208" s="46" t="n"/>
      <c r="P208" s="44" t="n"/>
      <c r="Q208" s="43" t="str">
        <f>IF(OR(O208="",P208="Done",P208="Accepted"),"",IF(TODAY()&gt;O208,TODAY()-O208,0))</f>
        <v/>
      </c>
      <c r="R208" s="44" t="n"/>
      <c r="S208" s="44" t="n"/>
      <c r="T208" s="43" t="str">
        <f>IF(OR(R208="",S208=""),"",R208*S208)</f>
        <v/>
      </c>
      <c r="U208" s="43" t="str">
        <f>IF(T208="","",IF(T208&gt;=THR_CRITICAL,"Critical",IF(T208&gt;=THR_HIGH,"High",IF(T208&gt;=THR_MEDIUM,"Medium","Low"))))</f>
        <v/>
      </c>
    </row>
    <row r="209">
      <c r="A209" s="9" t="n"/>
      <c r="B209" s="9" t="n"/>
      <c r="C209" s="9" t="n"/>
      <c r="D209" s="9" t="n"/>
      <c r="E209" s="9" t="n"/>
      <c r="F209" s="9" t="n"/>
      <c r="G209" s="9" t="n"/>
      <c r="H209" s="9" t="n"/>
      <c r="I209" s="9" t="n"/>
      <c r="J209" s="43" t="str">
        <f>IF(OR(H209="",I209=""),"",H209*I209)</f>
        <v/>
      </c>
      <c r="K209" s="43" t="str">
        <f>IF(J209="","",IF(J209&gt;=THR_CRITICAL,"Critical",IF(J209&gt;=THR_HIGH,"High",IF(J209&gt;=THR_MEDIUM,"Medium","Low"))))</f>
        <v/>
      </c>
      <c r="L209" s="9" t="n"/>
      <c r="M209" s="9" t="n"/>
      <c r="N209" s="9" t="n"/>
      <c r="O209" s="42" t="n"/>
      <c r="P209" s="9" t="n"/>
      <c r="Q209" s="43" t="str">
        <f>IF(OR(O209="",P209="Done",P209="Accepted"),"",IF(TODAY()&gt;O209,TODAY()-O209,0))</f>
        <v/>
      </c>
      <c r="R209" s="9" t="n"/>
      <c r="S209" s="9" t="n"/>
      <c r="T209" s="43" t="str">
        <f>IF(OR(R209="",S209=""),"",R209*S209)</f>
        <v/>
      </c>
      <c r="U209" s="43" t="str">
        <f>IF(T209="","",IF(T209&gt;=THR_CRITICAL,"Critical",IF(T209&gt;=THR_HIGH,"High",IF(T209&gt;=THR_MEDIUM,"Medium","Low"))))</f>
        <v/>
      </c>
    </row>
    <row r="210">
      <c r="A210" s="44" t="n"/>
      <c r="B210" s="44" t="n"/>
      <c r="C210" s="44" t="n"/>
      <c r="D210" s="44" t="n"/>
      <c r="E210" s="44" t="n"/>
      <c r="F210" s="44" t="n"/>
      <c r="G210" s="44" t="n"/>
      <c r="H210" s="44" t="n"/>
      <c r="I210" s="44" t="n"/>
      <c r="J210" s="43" t="str">
        <f>IF(OR(H210="",I210=""),"",H210*I210)</f>
        <v/>
      </c>
      <c r="K210" s="43" t="str">
        <f>IF(J210="","",IF(J210&gt;=THR_CRITICAL,"Critical",IF(J210&gt;=THR_HIGH,"High",IF(J210&gt;=THR_MEDIUM,"Medium","Low"))))</f>
        <v/>
      </c>
      <c r="L210" s="44" t="n"/>
      <c r="M210" s="44" t="n"/>
      <c r="N210" s="44" t="n"/>
      <c r="O210" s="46" t="n"/>
      <c r="P210" s="44" t="n"/>
      <c r="Q210" s="43" t="str">
        <f>IF(OR(O210="",P210="Done",P210="Accepted"),"",IF(TODAY()&gt;O210,TODAY()-O210,0))</f>
        <v/>
      </c>
      <c r="R210" s="44" t="n"/>
      <c r="S210" s="44" t="n"/>
      <c r="T210" s="43" t="str">
        <f>IF(OR(R210="",S210=""),"",R210*S210)</f>
        <v/>
      </c>
      <c r="U210" s="43" t="str">
        <f>IF(T210="","",IF(T210&gt;=THR_CRITICAL,"Critical",IF(T210&gt;=THR_HIGH,"High",IF(T210&gt;=THR_MEDIUM,"Medium","Low"))))</f>
        <v/>
      </c>
    </row>
    <row r="211">
      <c r="A211" s="9" t="n"/>
      <c r="B211" s="9" t="n"/>
      <c r="C211" s="9" t="n"/>
      <c r="D211" s="9" t="n"/>
      <c r="E211" s="9" t="n"/>
      <c r="F211" s="9" t="n"/>
      <c r="G211" s="9" t="n"/>
      <c r="H211" s="9" t="n"/>
      <c r="I211" s="9" t="n"/>
      <c r="J211" s="43" t="str">
        <f>IF(OR(H211="",I211=""),"",H211*I211)</f>
        <v/>
      </c>
      <c r="K211" s="43" t="str">
        <f>IF(J211="","",IF(J211&gt;=THR_CRITICAL,"Critical",IF(J211&gt;=THR_HIGH,"High",IF(J211&gt;=THR_MEDIUM,"Medium","Low"))))</f>
        <v/>
      </c>
      <c r="L211" s="9" t="n"/>
      <c r="M211" s="9" t="n"/>
      <c r="N211" s="9" t="n"/>
      <c r="O211" s="42" t="n"/>
      <c r="P211" s="9" t="n"/>
      <c r="Q211" s="43" t="str">
        <f>IF(OR(O211="",P211="Done",P211="Accepted"),"",IF(TODAY()&gt;O211,TODAY()-O211,0))</f>
        <v/>
      </c>
      <c r="R211" s="9" t="n"/>
      <c r="S211" s="9" t="n"/>
      <c r="T211" s="43" t="str">
        <f>IF(OR(R211="",S211=""),"",R211*S211)</f>
        <v/>
      </c>
      <c r="U211" s="43" t="str">
        <f>IF(T211="","",IF(T211&gt;=THR_CRITICAL,"Critical",IF(T211&gt;=THR_HIGH,"High",IF(T211&gt;=THR_MEDIUM,"Medium","Low"))))</f>
        <v/>
      </c>
    </row>
    <row r="212">
      <c r="A212" s="44" t="n"/>
      <c r="B212" s="44" t="n"/>
      <c r="C212" s="44" t="n"/>
      <c r="D212" s="44" t="n"/>
      <c r="E212" s="44" t="n"/>
      <c r="F212" s="44" t="n"/>
      <c r="G212" s="44" t="n"/>
      <c r="H212" s="44" t="n"/>
      <c r="I212" s="44" t="n"/>
      <c r="J212" s="43" t="str">
        <f>IF(OR(H212="",I212=""),"",H212*I212)</f>
        <v/>
      </c>
      <c r="K212" s="43" t="str">
        <f>IF(J212="","",IF(J212&gt;=THR_CRITICAL,"Critical",IF(J212&gt;=THR_HIGH,"High",IF(J212&gt;=THR_MEDIUM,"Medium","Low"))))</f>
        <v/>
      </c>
      <c r="L212" s="44" t="n"/>
      <c r="M212" s="44" t="n"/>
      <c r="N212" s="44" t="n"/>
      <c r="O212" s="46" t="n"/>
      <c r="P212" s="44" t="n"/>
      <c r="Q212" s="43" t="str">
        <f>IF(OR(O212="",P212="Done",P212="Accepted"),"",IF(TODAY()&gt;O212,TODAY()-O212,0))</f>
        <v/>
      </c>
      <c r="R212" s="44" t="n"/>
      <c r="S212" s="44" t="n"/>
      <c r="T212" s="43" t="str">
        <f>IF(OR(R212="",S212=""),"",R212*S212)</f>
        <v/>
      </c>
      <c r="U212" s="43" t="str">
        <f>IF(T212="","",IF(T212&gt;=THR_CRITICAL,"Critical",IF(T212&gt;=THR_HIGH,"High",IF(T212&gt;=THR_MEDIUM,"Medium","Low"))))</f>
        <v/>
      </c>
    </row>
    <row r="213">
      <c r="A213" s="9" t="n"/>
      <c r="B213" s="9" t="n"/>
      <c r="C213" s="9" t="n"/>
      <c r="D213" s="9" t="n"/>
      <c r="E213" s="9" t="n"/>
      <c r="F213" s="9" t="n"/>
      <c r="G213" s="9" t="n"/>
      <c r="H213" s="9" t="n"/>
      <c r="I213" s="9" t="n"/>
      <c r="J213" s="43" t="str">
        <f>IF(OR(H213="",I213=""),"",H213*I213)</f>
        <v/>
      </c>
      <c r="K213" s="43" t="str">
        <f>IF(J213="","",IF(J213&gt;=THR_CRITICAL,"Critical",IF(J213&gt;=THR_HIGH,"High",IF(J213&gt;=THR_MEDIUM,"Medium","Low"))))</f>
        <v/>
      </c>
      <c r="L213" s="9" t="n"/>
      <c r="M213" s="9" t="n"/>
      <c r="N213" s="9" t="n"/>
      <c r="O213" s="42" t="n"/>
      <c r="P213" s="9" t="n"/>
      <c r="Q213" s="43" t="str">
        <f>IF(OR(O213="",P213="Done",P213="Accepted"),"",IF(TODAY()&gt;O213,TODAY()-O213,0))</f>
        <v/>
      </c>
      <c r="R213" s="9" t="n"/>
      <c r="S213" s="9" t="n"/>
      <c r="T213" s="43" t="str">
        <f>IF(OR(R213="",S213=""),"",R213*S213)</f>
        <v/>
      </c>
      <c r="U213" s="43" t="str">
        <f>IF(T213="","",IF(T213&gt;=THR_CRITICAL,"Critical",IF(T213&gt;=THR_HIGH,"High",IF(T213&gt;=THR_MEDIUM,"Medium","Low"))))</f>
        <v/>
      </c>
    </row>
    <row r="214">
      <c r="A214" s="44" t="n"/>
      <c r="B214" s="44" t="n"/>
      <c r="C214" s="44" t="n"/>
      <c r="D214" s="44" t="n"/>
      <c r="E214" s="44" t="n"/>
      <c r="F214" s="44" t="n"/>
      <c r="G214" s="44" t="n"/>
      <c r="H214" s="44" t="n"/>
      <c r="I214" s="44" t="n"/>
      <c r="J214" s="43" t="str">
        <f>IF(OR(H214="",I214=""),"",H214*I214)</f>
        <v/>
      </c>
      <c r="K214" s="43" t="str">
        <f>IF(J214="","",IF(J214&gt;=THR_CRITICAL,"Critical",IF(J214&gt;=THR_HIGH,"High",IF(J214&gt;=THR_MEDIUM,"Medium","Low"))))</f>
        <v/>
      </c>
      <c r="L214" s="44" t="n"/>
      <c r="M214" s="44" t="n"/>
      <c r="N214" s="44" t="n"/>
      <c r="O214" s="46" t="n"/>
      <c r="P214" s="44" t="n"/>
      <c r="Q214" s="43" t="str">
        <f>IF(OR(O214="",P214="Done",P214="Accepted"),"",IF(TODAY()&gt;O214,TODAY()-O214,0))</f>
        <v/>
      </c>
      <c r="R214" s="44" t="n"/>
      <c r="S214" s="44" t="n"/>
      <c r="T214" s="43" t="str">
        <f>IF(OR(R214="",S214=""),"",R214*S214)</f>
        <v/>
      </c>
      <c r="U214" s="43" t="str">
        <f>IF(T214="","",IF(T214&gt;=THR_CRITICAL,"Critical",IF(T214&gt;=THR_HIGH,"High",IF(T214&gt;=THR_MEDIUM,"Medium","Low"))))</f>
        <v/>
      </c>
    </row>
    <row r="215">
      <c r="A215" s="9" t="n"/>
      <c r="B215" s="9" t="n"/>
      <c r="C215" s="9" t="n"/>
      <c r="D215" s="9" t="n"/>
      <c r="E215" s="9" t="n"/>
      <c r="F215" s="9" t="n"/>
      <c r="G215" s="9" t="n"/>
      <c r="H215" s="9" t="n"/>
      <c r="I215" s="9" t="n"/>
      <c r="J215" s="43" t="str">
        <f>IF(OR(H215="",I215=""),"",H215*I215)</f>
        <v/>
      </c>
      <c r="K215" s="43" t="str">
        <f>IF(J215="","",IF(J215&gt;=THR_CRITICAL,"Critical",IF(J215&gt;=THR_HIGH,"High",IF(J215&gt;=THR_MEDIUM,"Medium","Low"))))</f>
        <v/>
      </c>
      <c r="L215" s="9" t="n"/>
      <c r="M215" s="9" t="n"/>
      <c r="N215" s="9" t="n"/>
      <c r="O215" s="42" t="n"/>
      <c r="P215" s="9" t="n"/>
      <c r="Q215" s="43" t="str">
        <f>IF(OR(O215="",P215="Done",P215="Accepted"),"",IF(TODAY()&gt;O215,TODAY()-O215,0))</f>
        <v/>
      </c>
      <c r="R215" s="9" t="n"/>
      <c r="S215" s="9" t="n"/>
      <c r="T215" s="43" t="str">
        <f>IF(OR(R215="",S215=""),"",R215*S215)</f>
        <v/>
      </c>
      <c r="U215" s="43" t="str">
        <f>IF(T215="","",IF(T215&gt;=THR_CRITICAL,"Critical",IF(T215&gt;=THR_HIGH,"High",IF(T215&gt;=THR_MEDIUM,"Medium","Low"))))</f>
        <v/>
      </c>
    </row>
    <row r="216">
      <c r="A216" s="44" t="n"/>
      <c r="B216" s="44" t="n"/>
      <c r="C216" s="44" t="n"/>
      <c r="D216" s="44" t="n"/>
      <c r="E216" s="44" t="n"/>
      <c r="F216" s="44" t="n"/>
      <c r="G216" s="44" t="n"/>
      <c r="H216" s="44" t="n"/>
      <c r="I216" s="44" t="n"/>
      <c r="J216" s="43" t="str">
        <f>IF(OR(H216="",I216=""),"",H216*I216)</f>
        <v/>
      </c>
      <c r="K216" s="43" t="str">
        <f>IF(J216="","",IF(J216&gt;=THR_CRITICAL,"Critical",IF(J216&gt;=THR_HIGH,"High",IF(J216&gt;=THR_MEDIUM,"Medium","Low"))))</f>
        <v/>
      </c>
      <c r="L216" s="44" t="n"/>
      <c r="M216" s="44" t="n"/>
      <c r="N216" s="44" t="n"/>
      <c r="O216" s="46" t="n"/>
      <c r="P216" s="44" t="n"/>
      <c r="Q216" s="43" t="str">
        <f>IF(OR(O216="",P216="Done",P216="Accepted"),"",IF(TODAY()&gt;O216,TODAY()-O216,0))</f>
        <v/>
      </c>
      <c r="R216" s="44" t="n"/>
      <c r="S216" s="44" t="n"/>
      <c r="T216" s="43" t="str">
        <f>IF(OR(R216="",S216=""),"",R216*S216)</f>
        <v/>
      </c>
      <c r="U216" s="43" t="str">
        <f>IF(T216="","",IF(T216&gt;=THR_CRITICAL,"Critical",IF(T216&gt;=THR_HIGH,"High",IF(T216&gt;=THR_MEDIUM,"Medium","Low"))))</f>
        <v/>
      </c>
    </row>
    <row r="217">
      <c r="A217" s="9" t="n"/>
      <c r="B217" s="9" t="n"/>
      <c r="C217" s="9" t="n"/>
      <c r="D217" s="9" t="n"/>
      <c r="E217" s="9" t="n"/>
      <c r="F217" s="9" t="n"/>
      <c r="G217" s="9" t="n"/>
      <c r="H217" s="9" t="n"/>
      <c r="I217" s="9" t="n"/>
      <c r="J217" s="43" t="str">
        <f>IF(OR(H217="",I217=""),"",H217*I217)</f>
        <v/>
      </c>
      <c r="K217" s="43" t="str">
        <f>IF(J217="","",IF(J217&gt;=THR_CRITICAL,"Critical",IF(J217&gt;=THR_HIGH,"High",IF(J217&gt;=THR_MEDIUM,"Medium","Low"))))</f>
        <v/>
      </c>
      <c r="L217" s="9" t="n"/>
      <c r="M217" s="9" t="n"/>
      <c r="N217" s="9" t="n"/>
      <c r="O217" s="42" t="n"/>
      <c r="P217" s="9" t="n"/>
      <c r="Q217" s="43" t="str">
        <f>IF(OR(O217="",P217="Done",P217="Accepted"),"",IF(TODAY()&gt;O217,TODAY()-O217,0))</f>
        <v/>
      </c>
      <c r="R217" s="9" t="n"/>
      <c r="S217" s="9" t="n"/>
      <c r="T217" s="43" t="str">
        <f>IF(OR(R217="",S217=""),"",R217*S217)</f>
        <v/>
      </c>
      <c r="U217" s="43" t="str">
        <f>IF(T217="","",IF(T217&gt;=THR_CRITICAL,"Critical",IF(T217&gt;=THR_HIGH,"High",IF(T217&gt;=THR_MEDIUM,"Medium","Low"))))</f>
        <v/>
      </c>
    </row>
    <row r="218">
      <c r="A218" s="44" t="n"/>
      <c r="B218" s="44" t="n"/>
      <c r="C218" s="44" t="n"/>
      <c r="D218" s="44" t="n"/>
      <c r="E218" s="44" t="n"/>
      <c r="F218" s="44" t="n"/>
      <c r="G218" s="44" t="n"/>
      <c r="H218" s="44" t="n"/>
      <c r="I218" s="44" t="n"/>
      <c r="J218" s="43" t="str">
        <f>IF(OR(H218="",I218=""),"",H218*I218)</f>
        <v/>
      </c>
      <c r="K218" s="43" t="str">
        <f>IF(J218="","",IF(J218&gt;=THR_CRITICAL,"Critical",IF(J218&gt;=THR_HIGH,"High",IF(J218&gt;=THR_MEDIUM,"Medium","Low"))))</f>
        <v/>
      </c>
      <c r="L218" s="44" t="n"/>
      <c r="M218" s="44" t="n"/>
      <c r="N218" s="44" t="n"/>
      <c r="O218" s="46" t="n"/>
      <c r="P218" s="44" t="n"/>
      <c r="Q218" s="43" t="str">
        <f>IF(OR(O218="",P218="Done",P218="Accepted"),"",IF(TODAY()&gt;O218,TODAY()-O218,0))</f>
        <v/>
      </c>
      <c r="R218" s="44" t="n"/>
      <c r="S218" s="44" t="n"/>
      <c r="T218" s="43" t="str">
        <f>IF(OR(R218="",S218=""),"",R218*S218)</f>
        <v/>
      </c>
      <c r="U218" s="43" t="str">
        <f>IF(T218="","",IF(T218&gt;=THR_CRITICAL,"Critical",IF(T218&gt;=THR_HIGH,"High",IF(T218&gt;=THR_MEDIUM,"Medium","Low"))))</f>
        <v/>
      </c>
    </row>
    <row r="219">
      <c r="A219" s="9" t="n"/>
      <c r="B219" s="9" t="n"/>
      <c r="C219" s="9" t="n"/>
      <c r="D219" s="9" t="n"/>
      <c r="E219" s="9" t="n"/>
      <c r="F219" s="9" t="n"/>
      <c r="G219" s="9" t="n"/>
      <c r="H219" s="9" t="n"/>
      <c r="I219" s="9" t="n"/>
      <c r="J219" s="43" t="str">
        <f>IF(OR(H219="",I219=""),"",H219*I219)</f>
        <v/>
      </c>
      <c r="K219" s="43" t="str">
        <f>IF(J219="","",IF(J219&gt;=THR_CRITICAL,"Critical",IF(J219&gt;=THR_HIGH,"High",IF(J219&gt;=THR_MEDIUM,"Medium","Low"))))</f>
        <v/>
      </c>
      <c r="L219" s="9" t="n"/>
      <c r="M219" s="9" t="n"/>
      <c r="N219" s="9" t="n"/>
      <c r="O219" s="42" t="n"/>
      <c r="P219" s="9" t="n"/>
      <c r="Q219" s="43" t="str">
        <f>IF(OR(O219="",P219="Done",P219="Accepted"),"",IF(TODAY()&gt;O219,TODAY()-O219,0))</f>
        <v/>
      </c>
      <c r="R219" s="9" t="n"/>
      <c r="S219" s="9" t="n"/>
      <c r="T219" s="43" t="str">
        <f>IF(OR(R219="",S219=""),"",R219*S219)</f>
        <v/>
      </c>
      <c r="U219" s="43" t="str">
        <f>IF(T219="","",IF(T219&gt;=THR_CRITICAL,"Critical",IF(T219&gt;=THR_HIGH,"High",IF(T219&gt;=THR_MEDIUM,"Medium","Low"))))</f>
        <v/>
      </c>
    </row>
    <row r="220">
      <c r="A220" s="44" t="n"/>
      <c r="B220" s="44" t="n"/>
      <c r="C220" s="44" t="n"/>
      <c r="D220" s="44" t="n"/>
      <c r="E220" s="44" t="n"/>
      <c r="F220" s="44" t="n"/>
      <c r="G220" s="44" t="n"/>
      <c r="H220" s="44" t="n"/>
      <c r="I220" s="44" t="n"/>
      <c r="J220" s="43" t="str">
        <f>IF(OR(H220="",I220=""),"",H220*I220)</f>
        <v/>
      </c>
      <c r="K220" s="43" t="str">
        <f>IF(J220="","",IF(J220&gt;=THR_CRITICAL,"Critical",IF(J220&gt;=THR_HIGH,"High",IF(J220&gt;=THR_MEDIUM,"Medium","Low"))))</f>
        <v/>
      </c>
      <c r="L220" s="44" t="n"/>
      <c r="M220" s="44" t="n"/>
      <c r="N220" s="44" t="n"/>
      <c r="O220" s="46" t="n"/>
      <c r="P220" s="44" t="n"/>
      <c r="Q220" s="43" t="str">
        <f>IF(OR(O220="",P220="Done",P220="Accepted"),"",IF(TODAY()&gt;O220,TODAY()-O220,0))</f>
        <v/>
      </c>
      <c r="R220" s="44" t="n"/>
      <c r="S220" s="44" t="n"/>
      <c r="T220" s="43" t="str">
        <f>IF(OR(R220="",S220=""),"",R220*S220)</f>
        <v/>
      </c>
      <c r="U220" s="43" t="str">
        <f>IF(T220="","",IF(T220&gt;=THR_CRITICAL,"Critical",IF(T220&gt;=THR_HIGH,"High",IF(T220&gt;=THR_MEDIUM,"Medium","Low"))))</f>
        <v/>
      </c>
    </row>
    <row r="221">
      <c r="A221" s="9" t="n"/>
      <c r="B221" s="9" t="n"/>
      <c r="C221" s="9" t="n"/>
      <c r="D221" s="9" t="n"/>
      <c r="E221" s="9" t="n"/>
      <c r="F221" s="9" t="n"/>
      <c r="G221" s="9" t="n"/>
      <c r="H221" s="9" t="n"/>
      <c r="I221" s="9" t="n"/>
      <c r="J221" s="43" t="str">
        <f>IF(OR(H221="",I221=""),"",H221*I221)</f>
        <v/>
      </c>
      <c r="K221" s="43" t="str">
        <f>IF(J221="","",IF(J221&gt;=THR_CRITICAL,"Critical",IF(J221&gt;=THR_HIGH,"High",IF(J221&gt;=THR_MEDIUM,"Medium","Low"))))</f>
        <v/>
      </c>
      <c r="L221" s="9" t="n"/>
      <c r="M221" s="9" t="n"/>
      <c r="N221" s="9" t="n"/>
      <c r="O221" s="42" t="n"/>
      <c r="P221" s="9" t="n"/>
      <c r="Q221" s="43" t="str">
        <f>IF(OR(O221="",P221="Done",P221="Accepted"),"",IF(TODAY()&gt;O221,TODAY()-O221,0))</f>
        <v/>
      </c>
      <c r="R221" s="9" t="n"/>
      <c r="S221" s="9" t="n"/>
      <c r="T221" s="43" t="str">
        <f>IF(OR(R221="",S221=""),"",R221*S221)</f>
        <v/>
      </c>
      <c r="U221" s="43" t="str">
        <f>IF(T221="","",IF(T221&gt;=THR_CRITICAL,"Critical",IF(T221&gt;=THR_HIGH,"High",IF(T221&gt;=THR_MEDIUM,"Medium","Low"))))</f>
        <v/>
      </c>
    </row>
    <row r="222">
      <c r="A222" s="44" t="n"/>
      <c r="B222" s="44" t="n"/>
      <c r="C222" s="44" t="n"/>
      <c r="D222" s="44" t="n"/>
      <c r="E222" s="44" t="n"/>
      <c r="F222" s="44" t="n"/>
      <c r="G222" s="44" t="n"/>
      <c r="H222" s="44" t="n"/>
      <c r="I222" s="44" t="n"/>
      <c r="J222" s="43" t="str">
        <f>IF(OR(H222="",I222=""),"",H222*I222)</f>
        <v/>
      </c>
      <c r="K222" s="43" t="str">
        <f>IF(J222="","",IF(J222&gt;=THR_CRITICAL,"Critical",IF(J222&gt;=THR_HIGH,"High",IF(J222&gt;=THR_MEDIUM,"Medium","Low"))))</f>
        <v/>
      </c>
      <c r="L222" s="44" t="n"/>
      <c r="M222" s="44" t="n"/>
      <c r="N222" s="44" t="n"/>
      <c r="O222" s="46" t="n"/>
      <c r="P222" s="44" t="n"/>
      <c r="Q222" s="43" t="str">
        <f>IF(OR(O222="",P222="Done",P222="Accepted"),"",IF(TODAY()&gt;O222,TODAY()-O222,0))</f>
        <v/>
      </c>
      <c r="R222" s="44" t="n"/>
      <c r="S222" s="44" t="n"/>
      <c r="T222" s="43" t="str">
        <f>IF(OR(R222="",S222=""),"",R222*S222)</f>
        <v/>
      </c>
      <c r="U222" s="43" t="str">
        <f>IF(T222="","",IF(T222&gt;=THR_CRITICAL,"Critical",IF(T222&gt;=THR_HIGH,"High",IF(T222&gt;=THR_MEDIUM,"Medium","Low"))))</f>
        <v/>
      </c>
    </row>
    <row r="223">
      <c r="A223" s="9" t="n"/>
      <c r="B223" s="9" t="n"/>
      <c r="C223" s="9" t="n"/>
      <c r="D223" s="9" t="n"/>
      <c r="E223" s="9" t="n"/>
      <c r="F223" s="9" t="n"/>
      <c r="G223" s="9" t="n"/>
      <c r="H223" s="9" t="n"/>
      <c r="I223" s="9" t="n"/>
      <c r="J223" s="43" t="str">
        <f>IF(OR(H223="",I223=""),"",H223*I223)</f>
        <v/>
      </c>
      <c r="K223" s="43" t="str">
        <f>IF(J223="","",IF(J223&gt;=THR_CRITICAL,"Critical",IF(J223&gt;=THR_HIGH,"High",IF(J223&gt;=THR_MEDIUM,"Medium","Low"))))</f>
        <v/>
      </c>
      <c r="L223" s="9" t="n"/>
      <c r="M223" s="9" t="n"/>
      <c r="N223" s="9" t="n"/>
      <c r="O223" s="42" t="n"/>
      <c r="P223" s="9" t="n"/>
      <c r="Q223" s="43" t="str">
        <f>IF(OR(O223="",P223="Done",P223="Accepted"),"",IF(TODAY()&gt;O223,TODAY()-O223,0))</f>
        <v/>
      </c>
      <c r="R223" s="9" t="n"/>
      <c r="S223" s="9" t="n"/>
      <c r="T223" s="43" t="str">
        <f>IF(OR(R223="",S223=""),"",R223*S223)</f>
        <v/>
      </c>
      <c r="U223" s="43" t="str">
        <f>IF(T223="","",IF(T223&gt;=THR_CRITICAL,"Critical",IF(T223&gt;=THR_HIGH,"High",IF(T223&gt;=THR_MEDIUM,"Medium","Low"))))</f>
        <v/>
      </c>
    </row>
    <row r="224">
      <c r="A224" s="44" t="n"/>
      <c r="B224" s="44" t="n"/>
      <c r="C224" s="44" t="n"/>
      <c r="D224" s="44" t="n"/>
      <c r="E224" s="44" t="n"/>
      <c r="F224" s="44" t="n"/>
      <c r="G224" s="44" t="n"/>
      <c r="H224" s="44" t="n"/>
      <c r="I224" s="44" t="n"/>
      <c r="J224" s="43" t="str">
        <f>IF(OR(H224="",I224=""),"",H224*I224)</f>
        <v/>
      </c>
      <c r="K224" s="43" t="str">
        <f>IF(J224="","",IF(J224&gt;=THR_CRITICAL,"Critical",IF(J224&gt;=THR_HIGH,"High",IF(J224&gt;=THR_MEDIUM,"Medium","Low"))))</f>
        <v/>
      </c>
      <c r="L224" s="44" t="n"/>
      <c r="M224" s="44" t="n"/>
      <c r="N224" s="44" t="n"/>
      <c r="O224" s="46" t="n"/>
      <c r="P224" s="44" t="n"/>
      <c r="Q224" s="43" t="str">
        <f>IF(OR(O224="",P224="Done",P224="Accepted"),"",IF(TODAY()&gt;O224,TODAY()-O224,0))</f>
        <v/>
      </c>
      <c r="R224" s="44" t="n"/>
      <c r="S224" s="44" t="n"/>
      <c r="T224" s="43" t="str">
        <f>IF(OR(R224="",S224=""),"",R224*S224)</f>
        <v/>
      </c>
      <c r="U224" s="43" t="str">
        <f>IF(T224="","",IF(T224&gt;=THR_CRITICAL,"Critical",IF(T224&gt;=THR_HIGH,"High",IF(T224&gt;=THR_MEDIUM,"Medium","Low"))))</f>
        <v/>
      </c>
    </row>
    <row r="225">
      <c r="A225" s="9" t="n"/>
      <c r="B225" s="9" t="n"/>
      <c r="C225" s="9" t="n"/>
      <c r="D225" s="9" t="n"/>
      <c r="E225" s="9" t="n"/>
      <c r="F225" s="9" t="n"/>
      <c r="G225" s="9" t="n"/>
      <c r="H225" s="9" t="n"/>
      <c r="I225" s="9" t="n"/>
      <c r="J225" s="43" t="str">
        <f>IF(OR(H225="",I225=""),"",H225*I225)</f>
        <v/>
      </c>
      <c r="K225" s="43" t="str">
        <f>IF(J225="","",IF(J225&gt;=THR_CRITICAL,"Critical",IF(J225&gt;=THR_HIGH,"High",IF(J225&gt;=THR_MEDIUM,"Medium","Low"))))</f>
        <v/>
      </c>
      <c r="L225" s="9" t="n"/>
      <c r="M225" s="9" t="n"/>
      <c r="N225" s="9" t="n"/>
      <c r="O225" s="42" t="n"/>
      <c r="P225" s="9" t="n"/>
      <c r="Q225" s="43" t="str">
        <f>IF(OR(O225="",P225="Done",P225="Accepted"),"",IF(TODAY()&gt;O225,TODAY()-O225,0))</f>
        <v/>
      </c>
      <c r="R225" s="9" t="n"/>
      <c r="S225" s="9" t="n"/>
      <c r="T225" s="43" t="str">
        <f>IF(OR(R225="",S225=""),"",R225*S225)</f>
        <v/>
      </c>
      <c r="U225" s="43" t="str">
        <f>IF(T225="","",IF(T225&gt;=THR_CRITICAL,"Critical",IF(T225&gt;=THR_HIGH,"High",IF(T225&gt;=THR_MEDIUM,"Medium","Low"))))</f>
        <v/>
      </c>
    </row>
    <row r="226">
      <c r="A226" s="44" t="n"/>
      <c r="B226" s="44" t="n"/>
      <c r="C226" s="44" t="n"/>
      <c r="D226" s="44" t="n"/>
      <c r="E226" s="44" t="n"/>
      <c r="F226" s="44" t="n"/>
      <c r="G226" s="44" t="n"/>
      <c r="H226" s="44" t="n"/>
      <c r="I226" s="44" t="n"/>
      <c r="J226" s="43" t="str">
        <f>IF(OR(H226="",I226=""),"",H226*I226)</f>
        <v/>
      </c>
      <c r="K226" s="43" t="str">
        <f>IF(J226="","",IF(J226&gt;=THR_CRITICAL,"Critical",IF(J226&gt;=THR_HIGH,"High",IF(J226&gt;=THR_MEDIUM,"Medium","Low"))))</f>
        <v/>
      </c>
      <c r="L226" s="44" t="n"/>
      <c r="M226" s="44" t="n"/>
      <c r="N226" s="44" t="n"/>
      <c r="O226" s="46" t="n"/>
      <c r="P226" s="44" t="n"/>
      <c r="Q226" s="43" t="str">
        <f>IF(OR(O226="",P226="Done",P226="Accepted"),"",IF(TODAY()&gt;O226,TODAY()-O226,0))</f>
        <v/>
      </c>
      <c r="R226" s="44" t="n"/>
      <c r="S226" s="44" t="n"/>
      <c r="T226" s="43" t="str">
        <f>IF(OR(R226="",S226=""),"",R226*S226)</f>
        <v/>
      </c>
      <c r="U226" s="43" t="str">
        <f>IF(T226="","",IF(T226&gt;=THR_CRITICAL,"Critical",IF(T226&gt;=THR_HIGH,"High",IF(T226&gt;=THR_MEDIUM,"Medium","Low"))))</f>
        <v/>
      </c>
    </row>
    <row r="227">
      <c r="A227" s="9" t="n"/>
      <c r="B227" s="9" t="n"/>
      <c r="C227" s="9" t="n"/>
      <c r="D227" s="9" t="n"/>
      <c r="E227" s="9" t="n"/>
      <c r="F227" s="9" t="n"/>
      <c r="G227" s="9" t="n"/>
      <c r="H227" s="9" t="n"/>
      <c r="I227" s="9" t="n"/>
      <c r="J227" s="43" t="str">
        <f>IF(OR(H227="",I227=""),"",H227*I227)</f>
        <v/>
      </c>
      <c r="K227" s="43" t="str">
        <f>IF(J227="","",IF(J227&gt;=THR_CRITICAL,"Critical",IF(J227&gt;=THR_HIGH,"High",IF(J227&gt;=THR_MEDIUM,"Medium","Low"))))</f>
        <v/>
      </c>
      <c r="L227" s="9" t="n"/>
      <c r="M227" s="9" t="n"/>
      <c r="N227" s="9" t="n"/>
      <c r="O227" s="42" t="n"/>
      <c r="P227" s="9" t="n"/>
      <c r="Q227" s="43" t="str">
        <f>IF(OR(O227="",P227="Done",P227="Accepted"),"",IF(TODAY()&gt;O227,TODAY()-O227,0))</f>
        <v/>
      </c>
      <c r="R227" s="9" t="n"/>
      <c r="S227" s="9" t="n"/>
      <c r="T227" s="43" t="str">
        <f>IF(OR(R227="",S227=""),"",R227*S227)</f>
        <v/>
      </c>
      <c r="U227" s="43" t="str">
        <f>IF(T227="","",IF(T227&gt;=THR_CRITICAL,"Critical",IF(T227&gt;=THR_HIGH,"High",IF(T227&gt;=THR_MEDIUM,"Medium","Low"))))</f>
        <v/>
      </c>
    </row>
    <row r="228">
      <c r="A228" s="44" t="n"/>
      <c r="B228" s="44" t="n"/>
      <c r="C228" s="44" t="n"/>
      <c r="D228" s="44" t="n"/>
      <c r="E228" s="44" t="n"/>
      <c r="F228" s="44" t="n"/>
      <c r="G228" s="44" t="n"/>
      <c r="H228" s="44" t="n"/>
      <c r="I228" s="44" t="n"/>
      <c r="J228" s="43" t="str">
        <f>IF(OR(H228="",I228=""),"",H228*I228)</f>
        <v/>
      </c>
      <c r="K228" s="43" t="str">
        <f>IF(J228="","",IF(J228&gt;=THR_CRITICAL,"Critical",IF(J228&gt;=THR_HIGH,"High",IF(J228&gt;=THR_MEDIUM,"Medium","Low"))))</f>
        <v/>
      </c>
      <c r="L228" s="44" t="n"/>
      <c r="M228" s="44" t="n"/>
      <c r="N228" s="44" t="n"/>
      <c r="O228" s="46" t="n"/>
      <c r="P228" s="44" t="n"/>
      <c r="Q228" s="43" t="str">
        <f>IF(OR(O228="",P228="Done",P228="Accepted"),"",IF(TODAY()&gt;O228,TODAY()-O228,0))</f>
        <v/>
      </c>
      <c r="R228" s="44" t="n"/>
      <c r="S228" s="44" t="n"/>
      <c r="T228" s="43" t="str">
        <f>IF(OR(R228="",S228=""),"",R228*S228)</f>
        <v/>
      </c>
      <c r="U228" s="43" t="str">
        <f>IF(T228="","",IF(T228&gt;=THR_CRITICAL,"Critical",IF(T228&gt;=THR_HIGH,"High",IF(T228&gt;=THR_MEDIUM,"Medium","Low"))))</f>
        <v/>
      </c>
    </row>
    <row r="229">
      <c r="A229" s="9" t="n"/>
      <c r="B229" s="9" t="n"/>
      <c r="C229" s="9" t="n"/>
      <c r="D229" s="9" t="n"/>
      <c r="E229" s="9" t="n"/>
      <c r="F229" s="9" t="n"/>
      <c r="G229" s="9" t="n"/>
      <c r="H229" s="9" t="n"/>
      <c r="I229" s="9" t="n"/>
      <c r="J229" s="43" t="str">
        <f>IF(OR(H229="",I229=""),"",H229*I229)</f>
        <v/>
      </c>
      <c r="K229" s="43" t="str">
        <f>IF(J229="","",IF(J229&gt;=THR_CRITICAL,"Critical",IF(J229&gt;=THR_HIGH,"High",IF(J229&gt;=THR_MEDIUM,"Medium","Low"))))</f>
        <v/>
      </c>
      <c r="L229" s="9" t="n"/>
      <c r="M229" s="9" t="n"/>
      <c r="N229" s="9" t="n"/>
      <c r="O229" s="42" t="n"/>
      <c r="P229" s="9" t="n"/>
      <c r="Q229" s="43" t="str">
        <f>IF(OR(O229="",P229="Done",P229="Accepted"),"",IF(TODAY()&gt;O229,TODAY()-O229,0))</f>
        <v/>
      </c>
      <c r="R229" s="9" t="n"/>
      <c r="S229" s="9" t="n"/>
      <c r="T229" s="43" t="str">
        <f>IF(OR(R229="",S229=""),"",R229*S229)</f>
        <v/>
      </c>
      <c r="U229" s="43" t="str">
        <f>IF(T229="","",IF(T229&gt;=THR_CRITICAL,"Critical",IF(T229&gt;=THR_HIGH,"High",IF(T229&gt;=THR_MEDIUM,"Medium","Low"))))</f>
        <v/>
      </c>
    </row>
    <row r="230">
      <c r="A230" s="44" t="n"/>
      <c r="B230" s="44" t="n"/>
      <c r="C230" s="44" t="n"/>
      <c r="D230" s="44" t="n"/>
      <c r="E230" s="44" t="n"/>
      <c r="F230" s="44" t="n"/>
      <c r="G230" s="44" t="n"/>
      <c r="H230" s="44" t="n"/>
      <c r="I230" s="44" t="n"/>
      <c r="J230" s="43" t="str">
        <f>IF(OR(H230="",I230=""),"",H230*I230)</f>
        <v/>
      </c>
      <c r="K230" s="43" t="str">
        <f>IF(J230="","",IF(J230&gt;=THR_CRITICAL,"Critical",IF(J230&gt;=THR_HIGH,"High",IF(J230&gt;=THR_MEDIUM,"Medium","Low"))))</f>
        <v/>
      </c>
      <c r="L230" s="44" t="n"/>
      <c r="M230" s="44" t="n"/>
      <c r="N230" s="44" t="n"/>
      <c r="O230" s="46" t="n"/>
      <c r="P230" s="44" t="n"/>
      <c r="Q230" s="43" t="str">
        <f>IF(OR(O230="",P230="Done",P230="Accepted"),"",IF(TODAY()&gt;O230,TODAY()-O230,0))</f>
        <v/>
      </c>
      <c r="R230" s="44" t="n"/>
      <c r="S230" s="44" t="n"/>
      <c r="T230" s="43" t="str">
        <f>IF(OR(R230="",S230=""),"",R230*S230)</f>
        <v/>
      </c>
      <c r="U230" s="43" t="str">
        <f>IF(T230="","",IF(T230&gt;=THR_CRITICAL,"Critical",IF(T230&gt;=THR_HIGH,"High",IF(T230&gt;=THR_MEDIUM,"Medium","Low"))))</f>
        <v/>
      </c>
    </row>
    <row r="231">
      <c r="A231" s="9" t="n"/>
      <c r="B231" s="9" t="n"/>
      <c r="C231" s="9" t="n"/>
      <c r="D231" s="9" t="n"/>
      <c r="E231" s="9" t="n"/>
      <c r="F231" s="9" t="n"/>
      <c r="G231" s="9" t="n"/>
      <c r="H231" s="9" t="n"/>
      <c r="I231" s="9" t="n"/>
      <c r="J231" s="43" t="str">
        <f>IF(OR(H231="",I231=""),"",H231*I231)</f>
        <v/>
      </c>
      <c r="K231" s="43" t="str">
        <f>IF(J231="","",IF(J231&gt;=THR_CRITICAL,"Critical",IF(J231&gt;=THR_HIGH,"High",IF(J231&gt;=THR_MEDIUM,"Medium","Low"))))</f>
        <v/>
      </c>
      <c r="L231" s="9" t="n"/>
      <c r="M231" s="9" t="n"/>
      <c r="N231" s="9" t="n"/>
      <c r="O231" s="42" t="n"/>
      <c r="P231" s="9" t="n"/>
      <c r="Q231" s="43" t="str">
        <f>IF(OR(O231="",P231="Done",P231="Accepted"),"",IF(TODAY()&gt;O231,TODAY()-O231,0))</f>
        <v/>
      </c>
      <c r="R231" s="9" t="n"/>
      <c r="S231" s="9" t="n"/>
      <c r="T231" s="43" t="str">
        <f>IF(OR(R231="",S231=""),"",R231*S231)</f>
        <v/>
      </c>
      <c r="U231" s="43" t="str">
        <f>IF(T231="","",IF(T231&gt;=THR_CRITICAL,"Critical",IF(T231&gt;=THR_HIGH,"High",IF(T231&gt;=THR_MEDIUM,"Medium","Low"))))</f>
        <v/>
      </c>
    </row>
    <row r="232">
      <c r="A232" s="44" t="n"/>
      <c r="B232" s="44" t="n"/>
      <c r="C232" s="44" t="n"/>
      <c r="D232" s="44" t="n"/>
      <c r="E232" s="44" t="n"/>
      <c r="F232" s="44" t="n"/>
      <c r="G232" s="44" t="n"/>
      <c r="H232" s="44" t="n"/>
      <c r="I232" s="44" t="n"/>
      <c r="J232" s="43" t="str">
        <f>IF(OR(H232="",I232=""),"",H232*I232)</f>
        <v/>
      </c>
      <c r="K232" s="43" t="str">
        <f>IF(J232="","",IF(J232&gt;=THR_CRITICAL,"Critical",IF(J232&gt;=THR_HIGH,"High",IF(J232&gt;=THR_MEDIUM,"Medium","Low"))))</f>
        <v/>
      </c>
      <c r="L232" s="44" t="n"/>
      <c r="M232" s="44" t="n"/>
      <c r="N232" s="44" t="n"/>
      <c r="O232" s="46" t="n"/>
      <c r="P232" s="44" t="n"/>
      <c r="Q232" s="43" t="str">
        <f>IF(OR(O232="",P232="Done",P232="Accepted"),"",IF(TODAY()&gt;O232,TODAY()-O232,0))</f>
        <v/>
      </c>
      <c r="R232" s="44" t="n"/>
      <c r="S232" s="44" t="n"/>
      <c r="T232" s="43" t="str">
        <f>IF(OR(R232="",S232=""),"",R232*S232)</f>
        <v/>
      </c>
      <c r="U232" s="43" t="str">
        <f>IF(T232="","",IF(T232&gt;=THR_CRITICAL,"Critical",IF(T232&gt;=THR_HIGH,"High",IF(T232&gt;=THR_MEDIUM,"Medium","Low"))))</f>
        <v/>
      </c>
    </row>
    <row r="233">
      <c r="A233" s="9" t="n"/>
      <c r="B233" s="9" t="n"/>
      <c r="C233" s="9" t="n"/>
      <c r="D233" s="9" t="n"/>
      <c r="E233" s="9" t="n"/>
      <c r="F233" s="9" t="n"/>
      <c r="G233" s="9" t="n"/>
      <c r="H233" s="9" t="n"/>
      <c r="I233" s="9" t="n"/>
      <c r="J233" s="43" t="str">
        <f>IF(OR(H233="",I233=""),"",H233*I233)</f>
        <v/>
      </c>
      <c r="K233" s="43" t="str">
        <f>IF(J233="","",IF(J233&gt;=THR_CRITICAL,"Critical",IF(J233&gt;=THR_HIGH,"High",IF(J233&gt;=THR_MEDIUM,"Medium","Low"))))</f>
        <v/>
      </c>
      <c r="L233" s="9" t="n"/>
      <c r="M233" s="9" t="n"/>
      <c r="N233" s="9" t="n"/>
      <c r="O233" s="42" t="n"/>
      <c r="P233" s="9" t="n"/>
      <c r="Q233" s="43" t="str">
        <f>IF(OR(O233="",P233="Done",P233="Accepted"),"",IF(TODAY()&gt;O233,TODAY()-O233,0))</f>
        <v/>
      </c>
      <c r="R233" s="9" t="n"/>
      <c r="S233" s="9" t="n"/>
      <c r="T233" s="43" t="str">
        <f>IF(OR(R233="",S233=""),"",R233*S233)</f>
        <v/>
      </c>
      <c r="U233" s="43" t="str">
        <f>IF(T233="","",IF(T233&gt;=THR_CRITICAL,"Critical",IF(T233&gt;=THR_HIGH,"High",IF(T233&gt;=THR_MEDIUM,"Medium","Low"))))</f>
        <v/>
      </c>
    </row>
    <row r="234">
      <c r="A234" s="44" t="n"/>
      <c r="B234" s="44" t="n"/>
      <c r="C234" s="44" t="n"/>
      <c r="D234" s="44" t="n"/>
      <c r="E234" s="44" t="n"/>
      <c r="F234" s="44" t="n"/>
      <c r="G234" s="44" t="n"/>
      <c r="H234" s="44" t="n"/>
      <c r="I234" s="44" t="n"/>
      <c r="J234" s="43" t="str">
        <f>IF(OR(H234="",I234=""),"",H234*I234)</f>
        <v/>
      </c>
      <c r="K234" s="43" t="str">
        <f>IF(J234="","",IF(J234&gt;=THR_CRITICAL,"Critical",IF(J234&gt;=THR_HIGH,"High",IF(J234&gt;=THR_MEDIUM,"Medium","Low"))))</f>
        <v/>
      </c>
      <c r="L234" s="44" t="n"/>
      <c r="M234" s="44" t="n"/>
      <c r="N234" s="44" t="n"/>
      <c r="O234" s="46" t="n"/>
      <c r="P234" s="44" t="n"/>
      <c r="Q234" s="43" t="str">
        <f>IF(OR(O234="",P234="Done",P234="Accepted"),"",IF(TODAY()&gt;O234,TODAY()-O234,0))</f>
        <v/>
      </c>
      <c r="R234" s="44" t="n"/>
      <c r="S234" s="44" t="n"/>
      <c r="T234" s="43" t="str">
        <f>IF(OR(R234="",S234=""),"",R234*S234)</f>
        <v/>
      </c>
      <c r="U234" s="43" t="str">
        <f>IF(T234="","",IF(T234&gt;=THR_CRITICAL,"Critical",IF(T234&gt;=THR_HIGH,"High",IF(T234&gt;=THR_MEDIUM,"Medium","Low"))))</f>
        <v/>
      </c>
    </row>
    <row r="235">
      <c r="A235" s="9" t="n"/>
      <c r="B235" s="9" t="n"/>
      <c r="C235" s="9" t="n"/>
      <c r="D235" s="9" t="n"/>
      <c r="E235" s="9" t="n"/>
      <c r="F235" s="9" t="n"/>
      <c r="G235" s="9" t="n"/>
      <c r="H235" s="9" t="n"/>
      <c r="I235" s="9" t="n"/>
      <c r="J235" s="43" t="str">
        <f>IF(OR(H235="",I235=""),"",H235*I235)</f>
        <v/>
      </c>
      <c r="K235" s="43" t="str">
        <f>IF(J235="","",IF(J235&gt;=THR_CRITICAL,"Critical",IF(J235&gt;=THR_HIGH,"High",IF(J235&gt;=THR_MEDIUM,"Medium","Low"))))</f>
        <v/>
      </c>
      <c r="L235" s="9" t="n"/>
      <c r="M235" s="9" t="n"/>
      <c r="N235" s="9" t="n"/>
      <c r="O235" s="42" t="n"/>
      <c r="P235" s="9" t="n"/>
      <c r="Q235" s="43" t="str">
        <f>IF(OR(O235="",P235="Done",P235="Accepted"),"",IF(TODAY()&gt;O235,TODAY()-O235,0))</f>
        <v/>
      </c>
      <c r="R235" s="9" t="n"/>
      <c r="S235" s="9" t="n"/>
      <c r="T235" s="43" t="str">
        <f>IF(OR(R235="",S235=""),"",R235*S235)</f>
        <v/>
      </c>
      <c r="U235" s="43" t="str">
        <f>IF(T235="","",IF(T235&gt;=THR_CRITICAL,"Critical",IF(T235&gt;=THR_HIGH,"High",IF(T235&gt;=THR_MEDIUM,"Medium","Low"))))</f>
        <v/>
      </c>
    </row>
    <row r="236">
      <c r="A236" s="44" t="n"/>
      <c r="B236" s="44" t="n"/>
      <c r="C236" s="44" t="n"/>
      <c r="D236" s="44" t="n"/>
      <c r="E236" s="44" t="n"/>
      <c r="F236" s="44" t="n"/>
      <c r="G236" s="44" t="n"/>
      <c r="H236" s="44" t="n"/>
      <c r="I236" s="44" t="n"/>
      <c r="J236" s="43" t="str">
        <f>IF(OR(H236="",I236=""),"",H236*I236)</f>
        <v/>
      </c>
      <c r="K236" s="43" t="str">
        <f>IF(J236="","",IF(J236&gt;=THR_CRITICAL,"Critical",IF(J236&gt;=THR_HIGH,"High",IF(J236&gt;=THR_MEDIUM,"Medium","Low"))))</f>
        <v/>
      </c>
      <c r="L236" s="44" t="n"/>
      <c r="M236" s="44" t="n"/>
      <c r="N236" s="44" t="n"/>
      <c r="O236" s="46" t="n"/>
      <c r="P236" s="44" t="n"/>
      <c r="Q236" s="43" t="str">
        <f>IF(OR(O236="",P236="Done",P236="Accepted"),"",IF(TODAY()&gt;O236,TODAY()-O236,0))</f>
        <v/>
      </c>
      <c r="R236" s="44" t="n"/>
      <c r="S236" s="44" t="n"/>
      <c r="T236" s="43" t="str">
        <f>IF(OR(R236="",S236=""),"",R236*S236)</f>
        <v/>
      </c>
      <c r="U236" s="43" t="str">
        <f>IF(T236="","",IF(T236&gt;=THR_CRITICAL,"Critical",IF(T236&gt;=THR_HIGH,"High",IF(T236&gt;=THR_MEDIUM,"Medium","Low"))))</f>
        <v/>
      </c>
    </row>
    <row r="237">
      <c r="A237" s="9" t="n"/>
      <c r="B237" s="9" t="n"/>
      <c r="C237" s="9" t="n"/>
      <c r="D237" s="9" t="n"/>
      <c r="E237" s="9" t="n"/>
      <c r="F237" s="9" t="n"/>
      <c r="G237" s="9" t="n"/>
      <c r="H237" s="9" t="n"/>
      <c r="I237" s="9" t="n"/>
      <c r="J237" s="43" t="str">
        <f>IF(OR(H237="",I237=""),"",H237*I237)</f>
        <v/>
      </c>
      <c r="K237" s="43" t="str">
        <f>IF(J237="","",IF(J237&gt;=THR_CRITICAL,"Critical",IF(J237&gt;=THR_HIGH,"High",IF(J237&gt;=THR_MEDIUM,"Medium","Low"))))</f>
        <v/>
      </c>
      <c r="L237" s="9" t="n"/>
      <c r="M237" s="9" t="n"/>
      <c r="N237" s="9" t="n"/>
      <c r="O237" s="42" t="n"/>
      <c r="P237" s="9" t="n"/>
      <c r="Q237" s="43" t="str">
        <f>IF(OR(O237="",P237="Done",P237="Accepted"),"",IF(TODAY()&gt;O237,TODAY()-O237,0))</f>
        <v/>
      </c>
      <c r="R237" s="9" t="n"/>
      <c r="S237" s="9" t="n"/>
      <c r="T237" s="43" t="str">
        <f>IF(OR(R237="",S237=""),"",R237*S237)</f>
        <v/>
      </c>
      <c r="U237" s="43" t="str">
        <f>IF(T237="","",IF(T237&gt;=THR_CRITICAL,"Critical",IF(T237&gt;=THR_HIGH,"High",IF(T237&gt;=THR_MEDIUM,"Medium","Low"))))</f>
        <v/>
      </c>
    </row>
    <row r="238">
      <c r="A238" s="44" t="n"/>
      <c r="B238" s="44" t="n"/>
      <c r="C238" s="44" t="n"/>
      <c r="D238" s="44" t="n"/>
      <c r="E238" s="44" t="n"/>
      <c r="F238" s="44" t="n"/>
      <c r="G238" s="44" t="n"/>
      <c r="H238" s="44" t="n"/>
      <c r="I238" s="44" t="n"/>
      <c r="J238" s="43" t="str">
        <f>IF(OR(H238="",I238=""),"",H238*I238)</f>
        <v/>
      </c>
      <c r="K238" s="43" t="str">
        <f>IF(J238="","",IF(J238&gt;=THR_CRITICAL,"Critical",IF(J238&gt;=THR_HIGH,"High",IF(J238&gt;=THR_MEDIUM,"Medium","Low"))))</f>
        <v/>
      </c>
      <c r="L238" s="44" t="n"/>
      <c r="M238" s="44" t="n"/>
      <c r="N238" s="44" t="n"/>
      <c r="O238" s="46" t="n"/>
      <c r="P238" s="44" t="n"/>
      <c r="Q238" s="43" t="str">
        <f>IF(OR(O238="",P238="Done",P238="Accepted"),"",IF(TODAY()&gt;O238,TODAY()-O238,0))</f>
        <v/>
      </c>
      <c r="R238" s="44" t="n"/>
      <c r="S238" s="44" t="n"/>
      <c r="T238" s="43" t="str">
        <f>IF(OR(R238="",S238=""),"",R238*S238)</f>
        <v/>
      </c>
      <c r="U238" s="43" t="str">
        <f>IF(T238="","",IF(T238&gt;=THR_CRITICAL,"Critical",IF(T238&gt;=THR_HIGH,"High",IF(T238&gt;=THR_MEDIUM,"Medium","Low"))))</f>
        <v/>
      </c>
    </row>
    <row r="239">
      <c r="A239" s="9" t="n"/>
      <c r="B239" s="9" t="n"/>
      <c r="C239" s="9" t="n"/>
      <c r="D239" s="9" t="n"/>
      <c r="E239" s="9" t="n"/>
      <c r="F239" s="9" t="n"/>
      <c r="G239" s="9" t="n"/>
      <c r="H239" s="9" t="n"/>
      <c r="I239" s="9" t="n"/>
      <c r="J239" s="43" t="str">
        <f>IF(OR(H239="",I239=""),"",H239*I239)</f>
        <v/>
      </c>
      <c r="K239" s="43" t="str">
        <f>IF(J239="","",IF(J239&gt;=THR_CRITICAL,"Critical",IF(J239&gt;=THR_HIGH,"High",IF(J239&gt;=THR_MEDIUM,"Medium","Low"))))</f>
        <v/>
      </c>
      <c r="L239" s="9" t="n"/>
      <c r="M239" s="9" t="n"/>
      <c r="N239" s="9" t="n"/>
      <c r="O239" s="42" t="n"/>
      <c r="P239" s="9" t="n"/>
      <c r="Q239" s="43" t="str">
        <f>IF(OR(O239="",P239="Done",P239="Accepted"),"",IF(TODAY()&gt;O239,TODAY()-O239,0))</f>
        <v/>
      </c>
      <c r="R239" s="9" t="n"/>
      <c r="S239" s="9" t="n"/>
      <c r="T239" s="43" t="str">
        <f>IF(OR(R239="",S239=""),"",R239*S239)</f>
        <v/>
      </c>
      <c r="U239" s="43" t="str">
        <f>IF(T239="","",IF(T239&gt;=THR_CRITICAL,"Critical",IF(T239&gt;=THR_HIGH,"High",IF(T239&gt;=THR_MEDIUM,"Medium","Low"))))</f>
        <v/>
      </c>
    </row>
    <row r="240">
      <c r="A240" s="44" t="n"/>
      <c r="B240" s="44" t="n"/>
      <c r="C240" s="44" t="n"/>
      <c r="D240" s="44" t="n"/>
      <c r="E240" s="44" t="n"/>
      <c r="F240" s="44" t="n"/>
      <c r="G240" s="44" t="n"/>
      <c r="H240" s="44" t="n"/>
      <c r="I240" s="44" t="n"/>
      <c r="J240" s="43" t="str">
        <f>IF(OR(H240="",I240=""),"",H240*I240)</f>
        <v/>
      </c>
      <c r="K240" s="43" t="str">
        <f>IF(J240="","",IF(J240&gt;=THR_CRITICAL,"Critical",IF(J240&gt;=THR_HIGH,"High",IF(J240&gt;=THR_MEDIUM,"Medium","Low"))))</f>
        <v/>
      </c>
      <c r="L240" s="44" t="n"/>
      <c r="M240" s="44" t="n"/>
      <c r="N240" s="44" t="n"/>
      <c r="O240" s="46" t="n"/>
      <c r="P240" s="44" t="n"/>
      <c r="Q240" s="43" t="str">
        <f>IF(OR(O240="",P240="Done",P240="Accepted"),"",IF(TODAY()&gt;O240,TODAY()-O240,0))</f>
        <v/>
      </c>
      <c r="R240" s="44" t="n"/>
      <c r="S240" s="44" t="n"/>
      <c r="T240" s="43" t="str">
        <f>IF(OR(R240="",S240=""),"",R240*S240)</f>
        <v/>
      </c>
      <c r="U240" s="43" t="str">
        <f>IF(T240="","",IF(T240&gt;=THR_CRITICAL,"Critical",IF(T240&gt;=THR_HIGH,"High",IF(T240&gt;=THR_MEDIUM,"Medium","Low"))))</f>
        <v/>
      </c>
    </row>
    <row r="241">
      <c r="A241" s="9" t="n"/>
      <c r="B241" s="9" t="n"/>
      <c r="C241" s="9" t="n"/>
      <c r="D241" s="9" t="n"/>
      <c r="E241" s="9" t="n"/>
      <c r="F241" s="9" t="n"/>
      <c r="G241" s="9" t="n"/>
      <c r="H241" s="9" t="n"/>
      <c r="I241" s="9" t="n"/>
      <c r="J241" s="43" t="str">
        <f>IF(OR(H241="",I241=""),"",H241*I241)</f>
        <v/>
      </c>
      <c r="K241" s="43" t="str">
        <f>IF(J241="","",IF(J241&gt;=THR_CRITICAL,"Critical",IF(J241&gt;=THR_HIGH,"High",IF(J241&gt;=THR_MEDIUM,"Medium","Low"))))</f>
        <v/>
      </c>
      <c r="L241" s="9" t="n"/>
      <c r="M241" s="9" t="n"/>
      <c r="N241" s="9" t="n"/>
      <c r="O241" s="42" t="n"/>
      <c r="P241" s="9" t="n"/>
      <c r="Q241" s="43" t="str">
        <f>IF(OR(O241="",P241="Done",P241="Accepted"),"",IF(TODAY()&gt;O241,TODAY()-O241,0))</f>
        <v/>
      </c>
      <c r="R241" s="9" t="n"/>
      <c r="S241" s="9" t="n"/>
      <c r="T241" s="43" t="str">
        <f>IF(OR(R241="",S241=""),"",R241*S241)</f>
        <v/>
      </c>
      <c r="U241" s="43" t="str">
        <f>IF(T241="","",IF(T241&gt;=THR_CRITICAL,"Critical",IF(T241&gt;=THR_HIGH,"High",IF(T241&gt;=THR_MEDIUM,"Medium","Low"))))</f>
        <v/>
      </c>
    </row>
    <row r="242">
      <c r="A242" s="44" t="n"/>
      <c r="B242" s="44" t="n"/>
      <c r="C242" s="44" t="n"/>
      <c r="D242" s="44" t="n"/>
      <c r="E242" s="44" t="n"/>
      <c r="F242" s="44" t="n"/>
      <c r="G242" s="44" t="n"/>
      <c r="H242" s="44" t="n"/>
      <c r="I242" s="44" t="n"/>
      <c r="J242" s="43" t="str">
        <f>IF(OR(H242="",I242=""),"",H242*I242)</f>
        <v/>
      </c>
      <c r="K242" s="43" t="str">
        <f>IF(J242="","",IF(J242&gt;=THR_CRITICAL,"Critical",IF(J242&gt;=THR_HIGH,"High",IF(J242&gt;=THR_MEDIUM,"Medium","Low"))))</f>
        <v/>
      </c>
      <c r="L242" s="44" t="n"/>
      <c r="M242" s="44" t="n"/>
      <c r="N242" s="44" t="n"/>
      <c r="O242" s="46" t="n"/>
      <c r="P242" s="44" t="n"/>
      <c r="Q242" s="43" t="str">
        <f>IF(OR(O242="",P242="Done",P242="Accepted"),"",IF(TODAY()&gt;O242,TODAY()-O242,0))</f>
        <v/>
      </c>
      <c r="R242" s="44" t="n"/>
      <c r="S242" s="44" t="n"/>
      <c r="T242" s="43" t="str">
        <f>IF(OR(R242="",S242=""),"",R242*S242)</f>
        <v/>
      </c>
      <c r="U242" s="43" t="str">
        <f>IF(T242="","",IF(T242&gt;=THR_CRITICAL,"Critical",IF(T242&gt;=THR_HIGH,"High",IF(T242&gt;=THR_MEDIUM,"Medium","Low"))))</f>
        <v/>
      </c>
    </row>
    <row r="243">
      <c r="A243" s="9" t="n"/>
      <c r="B243" s="9" t="n"/>
      <c r="C243" s="9" t="n"/>
      <c r="D243" s="9" t="n"/>
      <c r="E243" s="9" t="n"/>
      <c r="F243" s="9" t="n"/>
      <c r="G243" s="9" t="n"/>
      <c r="H243" s="9" t="n"/>
      <c r="I243" s="9" t="n"/>
      <c r="J243" s="43" t="str">
        <f>IF(OR(H243="",I243=""),"",H243*I243)</f>
        <v/>
      </c>
      <c r="K243" s="43" t="str">
        <f>IF(J243="","",IF(J243&gt;=THR_CRITICAL,"Critical",IF(J243&gt;=THR_HIGH,"High",IF(J243&gt;=THR_MEDIUM,"Medium","Low"))))</f>
        <v/>
      </c>
      <c r="L243" s="9" t="n"/>
      <c r="M243" s="9" t="n"/>
      <c r="N243" s="9" t="n"/>
      <c r="O243" s="42" t="n"/>
      <c r="P243" s="9" t="n"/>
      <c r="Q243" s="43" t="str">
        <f>IF(OR(O243="",P243="Done",P243="Accepted"),"",IF(TODAY()&gt;O243,TODAY()-O243,0))</f>
        <v/>
      </c>
      <c r="R243" s="9" t="n"/>
      <c r="S243" s="9" t="n"/>
      <c r="T243" s="43" t="str">
        <f>IF(OR(R243="",S243=""),"",R243*S243)</f>
        <v/>
      </c>
      <c r="U243" s="43" t="str">
        <f>IF(T243="","",IF(T243&gt;=THR_CRITICAL,"Critical",IF(T243&gt;=THR_HIGH,"High",IF(T243&gt;=THR_MEDIUM,"Medium","Low"))))</f>
        <v/>
      </c>
    </row>
    <row r="244">
      <c r="A244" s="44" t="n"/>
      <c r="B244" s="44" t="n"/>
      <c r="C244" s="44" t="n"/>
      <c r="D244" s="44" t="n"/>
      <c r="E244" s="44" t="n"/>
      <c r="F244" s="44" t="n"/>
      <c r="G244" s="44" t="n"/>
      <c r="H244" s="44" t="n"/>
      <c r="I244" s="44" t="n"/>
      <c r="J244" s="43" t="str">
        <f>IF(OR(H244="",I244=""),"",H244*I244)</f>
        <v/>
      </c>
      <c r="K244" s="43" t="str">
        <f>IF(J244="","",IF(J244&gt;=THR_CRITICAL,"Critical",IF(J244&gt;=THR_HIGH,"High",IF(J244&gt;=THR_MEDIUM,"Medium","Low"))))</f>
        <v/>
      </c>
      <c r="L244" s="44" t="n"/>
      <c r="M244" s="44" t="n"/>
      <c r="N244" s="44" t="n"/>
      <c r="O244" s="46" t="n"/>
      <c r="P244" s="44" t="n"/>
      <c r="Q244" s="43" t="str">
        <f>IF(OR(O244="",P244="Done",P244="Accepted"),"",IF(TODAY()&gt;O244,TODAY()-O244,0))</f>
        <v/>
      </c>
      <c r="R244" s="44" t="n"/>
      <c r="S244" s="44" t="n"/>
      <c r="T244" s="43" t="str">
        <f>IF(OR(R244="",S244=""),"",R244*S244)</f>
        <v/>
      </c>
      <c r="U244" s="43" t="str">
        <f>IF(T244="","",IF(T244&gt;=THR_CRITICAL,"Critical",IF(T244&gt;=THR_HIGH,"High",IF(T244&gt;=THR_MEDIUM,"Medium","Low"))))</f>
        <v/>
      </c>
    </row>
    <row r="245">
      <c r="A245" s="9" t="n"/>
      <c r="B245" s="9" t="n"/>
      <c r="C245" s="9" t="n"/>
      <c r="D245" s="9" t="n"/>
      <c r="E245" s="9" t="n"/>
      <c r="F245" s="9" t="n"/>
      <c r="G245" s="9" t="n"/>
      <c r="H245" s="9" t="n"/>
      <c r="I245" s="9" t="n"/>
      <c r="J245" s="43" t="str">
        <f>IF(OR(H245="",I245=""),"",H245*I245)</f>
        <v/>
      </c>
      <c r="K245" s="43" t="str">
        <f>IF(J245="","",IF(J245&gt;=THR_CRITICAL,"Critical",IF(J245&gt;=THR_HIGH,"High",IF(J245&gt;=THR_MEDIUM,"Medium","Low"))))</f>
        <v/>
      </c>
      <c r="L245" s="9" t="n"/>
      <c r="M245" s="9" t="n"/>
      <c r="N245" s="9" t="n"/>
      <c r="O245" s="42" t="n"/>
      <c r="P245" s="9" t="n"/>
      <c r="Q245" s="43" t="str">
        <f>IF(OR(O245="",P245="Done",P245="Accepted"),"",IF(TODAY()&gt;O245,TODAY()-O245,0))</f>
        <v/>
      </c>
      <c r="R245" s="9" t="n"/>
      <c r="S245" s="9" t="n"/>
      <c r="T245" s="43" t="str">
        <f>IF(OR(R245="",S245=""),"",R245*S245)</f>
        <v/>
      </c>
      <c r="U245" s="43" t="str">
        <f>IF(T245="","",IF(T245&gt;=THR_CRITICAL,"Critical",IF(T245&gt;=THR_HIGH,"High",IF(T245&gt;=THR_MEDIUM,"Medium","Low"))))</f>
        <v/>
      </c>
    </row>
    <row r="246">
      <c r="A246" s="44" t="n"/>
      <c r="B246" s="44" t="n"/>
      <c r="C246" s="44" t="n"/>
      <c r="D246" s="44" t="n"/>
      <c r="E246" s="44" t="n"/>
      <c r="F246" s="44" t="n"/>
      <c r="G246" s="44" t="n"/>
      <c r="H246" s="44" t="n"/>
      <c r="I246" s="44" t="n"/>
      <c r="J246" s="43" t="str">
        <f>IF(OR(H246="",I246=""),"",H246*I246)</f>
        <v/>
      </c>
      <c r="K246" s="43" t="str">
        <f>IF(J246="","",IF(J246&gt;=THR_CRITICAL,"Critical",IF(J246&gt;=THR_HIGH,"High",IF(J246&gt;=THR_MEDIUM,"Medium","Low"))))</f>
        <v/>
      </c>
      <c r="L246" s="44" t="n"/>
      <c r="M246" s="44" t="n"/>
      <c r="N246" s="44" t="n"/>
      <c r="O246" s="46" t="n"/>
      <c r="P246" s="44" t="n"/>
      <c r="Q246" s="43" t="str">
        <f>IF(OR(O246="",P246="Done",P246="Accepted"),"",IF(TODAY()&gt;O246,TODAY()-O246,0))</f>
        <v/>
      </c>
      <c r="R246" s="44" t="n"/>
      <c r="S246" s="44" t="n"/>
      <c r="T246" s="43" t="str">
        <f>IF(OR(R246="",S246=""),"",R246*S246)</f>
        <v/>
      </c>
      <c r="U246" s="43" t="str">
        <f>IF(T246="","",IF(T246&gt;=THR_CRITICAL,"Critical",IF(T246&gt;=THR_HIGH,"High",IF(T246&gt;=THR_MEDIUM,"Medium","Low"))))</f>
        <v/>
      </c>
    </row>
    <row r="247">
      <c r="A247" s="9" t="n"/>
      <c r="B247" s="9" t="n"/>
      <c r="C247" s="9" t="n"/>
      <c r="D247" s="9" t="n"/>
      <c r="E247" s="9" t="n"/>
      <c r="F247" s="9" t="n"/>
      <c r="G247" s="9" t="n"/>
      <c r="H247" s="9" t="n"/>
      <c r="I247" s="9" t="n"/>
      <c r="J247" s="43" t="str">
        <f>IF(OR(H247="",I247=""),"",H247*I247)</f>
        <v/>
      </c>
      <c r="K247" s="43" t="str">
        <f>IF(J247="","",IF(J247&gt;=THR_CRITICAL,"Critical",IF(J247&gt;=THR_HIGH,"High",IF(J247&gt;=THR_MEDIUM,"Medium","Low"))))</f>
        <v/>
      </c>
      <c r="L247" s="9" t="n"/>
      <c r="M247" s="9" t="n"/>
      <c r="N247" s="9" t="n"/>
      <c r="O247" s="42" t="n"/>
      <c r="P247" s="9" t="n"/>
      <c r="Q247" s="43" t="str">
        <f>IF(OR(O247="",P247="Done",P247="Accepted"),"",IF(TODAY()&gt;O247,TODAY()-O247,0))</f>
        <v/>
      </c>
      <c r="R247" s="9" t="n"/>
      <c r="S247" s="9" t="n"/>
      <c r="T247" s="43" t="str">
        <f>IF(OR(R247="",S247=""),"",R247*S247)</f>
        <v/>
      </c>
      <c r="U247" s="43" t="str">
        <f>IF(T247="","",IF(T247&gt;=THR_CRITICAL,"Critical",IF(T247&gt;=THR_HIGH,"High",IF(T247&gt;=THR_MEDIUM,"Medium","Low"))))</f>
        <v/>
      </c>
    </row>
    <row r="248">
      <c r="A248" s="44" t="n"/>
      <c r="B248" s="44" t="n"/>
      <c r="C248" s="44" t="n"/>
      <c r="D248" s="44" t="n"/>
      <c r="E248" s="44" t="n"/>
      <c r="F248" s="44" t="n"/>
      <c r="G248" s="44" t="n"/>
      <c r="H248" s="44" t="n"/>
      <c r="I248" s="44" t="n"/>
      <c r="J248" s="43" t="str">
        <f>IF(OR(H248="",I248=""),"",H248*I248)</f>
        <v/>
      </c>
      <c r="K248" s="43" t="str">
        <f>IF(J248="","",IF(J248&gt;=THR_CRITICAL,"Critical",IF(J248&gt;=THR_HIGH,"High",IF(J248&gt;=THR_MEDIUM,"Medium","Low"))))</f>
        <v/>
      </c>
      <c r="L248" s="44" t="n"/>
      <c r="M248" s="44" t="n"/>
      <c r="N248" s="44" t="n"/>
      <c r="O248" s="46" t="n"/>
      <c r="P248" s="44" t="n"/>
      <c r="Q248" s="43" t="str">
        <f>IF(OR(O248="",P248="Done",P248="Accepted"),"",IF(TODAY()&gt;O248,TODAY()-O248,0))</f>
        <v/>
      </c>
      <c r="R248" s="44" t="n"/>
      <c r="S248" s="44" t="n"/>
      <c r="T248" s="43" t="str">
        <f>IF(OR(R248="",S248=""),"",R248*S248)</f>
        <v/>
      </c>
      <c r="U248" s="43" t="str">
        <f>IF(T248="","",IF(T248&gt;=THR_CRITICAL,"Critical",IF(T248&gt;=THR_HIGH,"High",IF(T248&gt;=THR_MEDIUM,"Medium","Low"))))</f>
        <v/>
      </c>
    </row>
    <row r="249">
      <c r="A249" s="9" t="n"/>
      <c r="B249" s="9" t="n"/>
      <c r="C249" s="9" t="n"/>
      <c r="D249" s="9" t="n"/>
      <c r="E249" s="9" t="n"/>
      <c r="F249" s="9" t="n"/>
      <c r="G249" s="9" t="n"/>
      <c r="H249" s="9" t="n"/>
      <c r="I249" s="9" t="n"/>
      <c r="J249" s="43" t="str">
        <f>IF(OR(H249="",I249=""),"",H249*I249)</f>
        <v/>
      </c>
      <c r="K249" s="43" t="str">
        <f>IF(J249="","",IF(J249&gt;=THR_CRITICAL,"Critical",IF(J249&gt;=THR_HIGH,"High",IF(J249&gt;=THR_MEDIUM,"Medium","Low"))))</f>
        <v/>
      </c>
      <c r="L249" s="9" t="n"/>
      <c r="M249" s="9" t="n"/>
      <c r="N249" s="9" t="n"/>
      <c r="O249" s="42" t="n"/>
      <c r="P249" s="9" t="n"/>
      <c r="Q249" s="43" t="str">
        <f>IF(OR(O249="",P249="Done",P249="Accepted"),"",IF(TODAY()&gt;O249,TODAY()-O249,0))</f>
        <v/>
      </c>
      <c r="R249" s="9" t="n"/>
      <c r="S249" s="9" t="n"/>
      <c r="T249" s="43" t="str">
        <f>IF(OR(R249="",S249=""),"",R249*S249)</f>
        <v/>
      </c>
      <c r="U249" s="43" t="str">
        <f>IF(T249="","",IF(T249&gt;=THR_CRITICAL,"Critical",IF(T249&gt;=THR_HIGH,"High",IF(T249&gt;=THR_MEDIUM,"Medium","Low"))))</f>
        <v/>
      </c>
    </row>
    <row r="250">
      <c r="A250" s="44" t="n"/>
      <c r="B250" s="44" t="n"/>
      <c r="C250" s="44" t="n"/>
      <c r="D250" s="44" t="n"/>
      <c r="E250" s="44" t="n"/>
      <c r="F250" s="44" t="n"/>
      <c r="G250" s="44" t="n"/>
      <c r="H250" s="44" t="n"/>
      <c r="I250" s="44" t="n"/>
      <c r="J250" s="43" t="str">
        <f>IF(OR(H250="",I250=""),"",H250*I250)</f>
        <v/>
      </c>
      <c r="K250" s="43" t="str">
        <f>IF(J250="","",IF(J250&gt;=THR_CRITICAL,"Critical",IF(J250&gt;=THR_HIGH,"High",IF(J250&gt;=THR_MEDIUM,"Medium","Low"))))</f>
        <v/>
      </c>
      <c r="L250" s="44" t="n"/>
      <c r="M250" s="44" t="n"/>
      <c r="N250" s="44" t="n"/>
      <c r="O250" s="46" t="n"/>
      <c r="P250" s="44" t="n"/>
      <c r="Q250" s="43" t="str">
        <f>IF(OR(O250="",P250="Done",P250="Accepted"),"",IF(TODAY()&gt;O250,TODAY()-O250,0))</f>
        <v/>
      </c>
      <c r="R250" s="44" t="n"/>
      <c r="S250" s="44" t="n"/>
      <c r="T250" s="43" t="str">
        <f>IF(OR(R250="",S250=""),"",R250*S250)</f>
        <v/>
      </c>
      <c r="U250" s="43" t="str">
        <f>IF(T250="","",IF(T250&gt;=THR_CRITICAL,"Critical",IF(T250&gt;=THR_HIGH,"High",IF(T250&gt;=THR_MEDIUM,"Medium","Low"))))</f>
        <v/>
      </c>
    </row>
    <row r="251">
      <c r="A251" s="9" t="n"/>
      <c r="B251" s="9" t="n"/>
      <c r="C251" s="9" t="n"/>
      <c r="D251" s="9" t="n"/>
      <c r="E251" s="9" t="n"/>
      <c r="F251" s="9" t="n"/>
      <c r="G251" s="9" t="n"/>
      <c r="H251" s="9" t="n"/>
      <c r="I251" s="9" t="n"/>
      <c r="J251" s="43" t="str">
        <f>IF(OR(H251="",I251=""),"",H251*I251)</f>
        <v/>
      </c>
      <c r="K251" s="43" t="str">
        <f>IF(J251="","",IF(J251&gt;=THR_CRITICAL,"Critical",IF(J251&gt;=THR_HIGH,"High",IF(J251&gt;=THR_MEDIUM,"Medium","Low"))))</f>
        <v/>
      </c>
      <c r="L251" s="9" t="n"/>
      <c r="M251" s="9" t="n"/>
      <c r="N251" s="9" t="n"/>
      <c r="O251" s="42" t="n"/>
      <c r="P251" s="9" t="n"/>
      <c r="Q251" s="43" t="str">
        <f>IF(OR(O251="",P251="Done",P251="Accepted"),"",IF(TODAY()&gt;O251,TODAY()-O251,0))</f>
        <v/>
      </c>
      <c r="R251" s="9" t="n"/>
      <c r="S251" s="9" t="n"/>
      <c r="T251" s="43" t="str">
        <f>IF(OR(R251="",S251=""),"",R251*S251)</f>
        <v/>
      </c>
      <c r="U251" s="43" t="str">
        <f>IF(T251="","",IF(T251&gt;=THR_CRITICAL,"Critical",IF(T251&gt;=THR_HIGH,"High",IF(T251&gt;=THR_MEDIUM,"Medium","Low"))))</f>
        <v/>
      </c>
    </row>
    <row r="252">
      <c r="A252" s="44" t="n"/>
      <c r="B252" s="44" t="n"/>
      <c r="C252" s="44" t="n"/>
      <c r="D252" s="44" t="n"/>
      <c r="E252" s="44" t="n"/>
      <c r="F252" s="44" t="n"/>
      <c r="G252" s="44" t="n"/>
      <c r="H252" s="44" t="n"/>
      <c r="I252" s="44" t="n"/>
      <c r="J252" s="43" t="str">
        <f>IF(OR(H252="",I252=""),"",H252*I252)</f>
        <v/>
      </c>
      <c r="K252" s="43" t="str">
        <f>IF(J252="","",IF(J252&gt;=THR_CRITICAL,"Critical",IF(J252&gt;=THR_HIGH,"High",IF(J252&gt;=THR_MEDIUM,"Medium","Low"))))</f>
        <v/>
      </c>
      <c r="L252" s="44" t="n"/>
      <c r="M252" s="44" t="n"/>
      <c r="N252" s="44" t="n"/>
      <c r="O252" s="46" t="n"/>
      <c r="P252" s="44" t="n"/>
      <c r="Q252" s="43" t="str">
        <f>IF(OR(O252="",P252="Done",P252="Accepted"),"",IF(TODAY()&gt;O252,TODAY()-O252,0))</f>
        <v/>
      </c>
      <c r="R252" s="44" t="n"/>
      <c r="S252" s="44" t="n"/>
      <c r="T252" s="43" t="str">
        <f>IF(OR(R252="",S252=""),"",R252*S252)</f>
        <v/>
      </c>
      <c r="U252" s="43" t="str">
        <f>IF(T252="","",IF(T252&gt;=THR_CRITICAL,"Critical",IF(T252&gt;=THR_HIGH,"High",IF(T252&gt;=THR_MEDIUM,"Medium","Low"))))</f>
        <v/>
      </c>
    </row>
    <row r="253">
      <c r="A253" s="9" t="n"/>
      <c r="B253" s="9" t="n"/>
      <c r="C253" s="9" t="n"/>
      <c r="D253" s="9" t="n"/>
      <c r="E253" s="9" t="n"/>
      <c r="F253" s="9" t="n"/>
      <c r="G253" s="9" t="n"/>
      <c r="H253" s="9" t="n"/>
      <c r="I253" s="9" t="n"/>
      <c r="J253" s="43" t="str">
        <f>IF(OR(H253="",I253=""),"",H253*I253)</f>
        <v/>
      </c>
      <c r="K253" s="43" t="str">
        <f>IF(J253="","",IF(J253&gt;=THR_CRITICAL,"Critical",IF(J253&gt;=THR_HIGH,"High",IF(J253&gt;=THR_MEDIUM,"Medium","Low"))))</f>
        <v/>
      </c>
      <c r="L253" s="9" t="n"/>
      <c r="M253" s="9" t="n"/>
      <c r="N253" s="9" t="n"/>
      <c r="O253" s="42" t="n"/>
      <c r="P253" s="9" t="n"/>
      <c r="Q253" s="43" t="str">
        <f>IF(OR(O253="",P253="Done",P253="Accepted"),"",IF(TODAY()&gt;O253,TODAY()-O253,0))</f>
        <v/>
      </c>
      <c r="R253" s="9" t="n"/>
      <c r="S253" s="9" t="n"/>
      <c r="T253" s="43" t="str">
        <f>IF(OR(R253="",S253=""),"",R253*S253)</f>
        <v/>
      </c>
      <c r="U253" s="43" t="str">
        <f>IF(T253="","",IF(T253&gt;=THR_CRITICAL,"Critical",IF(T253&gt;=THR_HIGH,"High",IF(T253&gt;=THR_MEDIUM,"Medium","Low"))))</f>
        <v/>
      </c>
    </row>
    <row r="254">
      <c r="A254" s="44" t="n"/>
      <c r="B254" s="44" t="n"/>
      <c r="C254" s="44" t="n"/>
      <c r="D254" s="44" t="n"/>
      <c r="E254" s="44" t="n"/>
      <c r="F254" s="44" t="n"/>
      <c r="G254" s="44" t="n"/>
      <c r="H254" s="44" t="n"/>
      <c r="I254" s="44" t="n"/>
      <c r="J254" s="43" t="str">
        <f>IF(OR(H254="",I254=""),"",H254*I254)</f>
        <v/>
      </c>
      <c r="K254" s="43" t="str">
        <f>IF(J254="","",IF(J254&gt;=THR_CRITICAL,"Critical",IF(J254&gt;=THR_HIGH,"High",IF(J254&gt;=THR_MEDIUM,"Medium","Low"))))</f>
        <v/>
      </c>
      <c r="L254" s="44" t="n"/>
      <c r="M254" s="44" t="n"/>
      <c r="N254" s="44" t="n"/>
      <c r="O254" s="46" t="n"/>
      <c r="P254" s="44" t="n"/>
      <c r="Q254" s="43" t="str">
        <f>IF(OR(O254="",P254="Done",P254="Accepted"),"",IF(TODAY()&gt;O254,TODAY()-O254,0))</f>
        <v/>
      </c>
      <c r="R254" s="44" t="n"/>
      <c r="S254" s="44" t="n"/>
      <c r="T254" s="43" t="str">
        <f>IF(OR(R254="",S254=""),"",R254*S254)</f>
        <v/>
      </c>
      <c r="U254" s="43" t="str">
        <f>IF(T254="","",IF(T254&gt;=THR_CRITICAL,"Critical",IF(T254&gt;=THR_HIGH,"High",IF(T254&gt;=THR_MEDIUM,"Medium","Low"))))</f>
        <v/>
      </c>
    </row>
    <row r="255">
      <c r="A255" s="9" t="n"/>
      <c r="B255" s="9" t="n"/>
      <c r="C255" s="9" t="n"/>
      <c r="D255" s="9" t="n"/>
      <c r="E255" s="9" t="n"/>
      <c r="F255" s="9" t="n"/>
      <c r="G255" s="9" t="n"/>
      <c r="H255" s="9" t="n"/>
      <c r="I255" s="9" t="n"/>
      <c r="J255" s="43" t="str">
        <f>IF(OR(H255="",I255=""),"",H255*I255)</f>
        <v/>
      </c>
      <c r="K255" s="43" t="str">
        <f>IF(J255="","",IF(J255&gt;=THR_CRITICAL,"Critical",IF(J255&gt;=THR_HIGH,"High",IF(J255&gt;=THR_MEDIUM,"Medium","Low"))))</f>
        <v/>
      </c>
      <c r="L255" s="9" t="n"/>
      <c r="M255" s="9" t="n"/>
      <c r="N255" s="9" t="n"/>
      <c r="O255" s="42" t="n"/>
      <c r="P255" s="9" t="n"/>
      <c r="Q255" s="43" t="str">
        <f>IF(OR(O255="",P255="Done",P255="Accepted"),"",IF(TODAY()&gt;O255,TODAY()-O255,0))</f>
        <v/>
      </c>
      <c r="R255" s="9" t="n"/>
      <c r="S255" s="9" t="n"/>
      <c r="T255" s="43" t="str">
        <f>IF(OR(R255="",S255=""),"",R255*S255)</f>
        <v/>
      </c>
      <c r="U255" s="43" t="str">
        <f>IF(T255="","",IF(T255&gt;=THR_CRITICAL,"Critical",IF(T255&gt;=THR_HIGH,"High",IF(T255&gt;=THR_MEDIUM,"Medium","Low"))))</f>
        <v/>
      </c>
    </row>
    <row r="256">
      <c r="A256" s="44" t="n"/>
      <c r="B256" s="44" t="n"/>
      <c r="C256" s="44" t="n"/>
      <c r="D256" s="44" t="n"/>
      <c r="E256" s="44" t="n"/>
      <c r="F256" s="44" t="n"/>
      <c r="G256" s="44" t="n"/>
      <c r="H256" s="44" t="n"/>
      <c r="I256" s="44" t="n"/>
      <c r="J256" s="43" t="str">
        <f>IF(OR(H256="",I256=""),"",H256*I256)</f>
        <v/>
      </c>
      <c r="K256" s="43" t="str">
        <f>IF(J256="","",IF(J256&gt;=THR_CRITICAL,"Critical",IF(J256&gt;=THR_HIGH,"High",IF(J256&gt;=THR_MEDIUM,"Medium","Low"))))</f>
        <v/>
      </c>
      <c r="L256" s="44" t="n"/>
      <c r="M256" s="44" t="n"/>
      <c r="N256" s="44" t="n"/>
      <c r="O256" s="46" t="n"/>
      <c r="P256" s="44" t="n"/>
      <c r="Q256" s="43" t="str">
        <f>IF(OR(O256="",P256="Done",P256="Accepted"),"",IF(TODAY()&gt;O256,TODAY()-O256,0))</f>
        <v/>
      </c>
      <c r="R256" s="44" t="n"/>
      <c r="S256" s="44" t="n"/>
      <c r="T256" s="43" t="str">
        <f>IF(OR(R256="",S256=""),"",R256*S256)</f>
        <v/>
      </c>
      <c r="U256" s="43" t="str">
        <f>IF(T256="","",IF(T256&gt;=THR_CRITICAL,"Critical",IF(T256&gt;=THR_HIGH,"High",IF(T256&gt;=THR_MEDIUM,"Medium","Low"))))</f>
        <v/>
      </c>
    </row>
    <row r="257">
      <c r="A257" s="9" t="n"/>
      <c r="B257" s="9" t="n"/>
      <c r="C257" s="9" t="n"/>
      <c r="D257" s="9" t="n"/>
      <c r="E257" s="9" t="n"/>
      <c r="F257" s="9" t="n"/>
      <c r="G257" s="9" t="n"/>
      <c r="H257" s="9" t="n"/>
      <c r="I257" s="9" t="n"/>
      <c r="J257" s="43" t="str">
        <f>IF(OR(H257="",I257=""),"",H257*I257)</f>
        <v/>
      </c>
      <c r="K257" s="43" t="str">
        <f>IF(J257="","",IF(J257&gt;=THR_CRITICAL,"Critical",IF(J257&gt;=THR_HIGH,"High",IF(J257&gt;=THR_MEDIUM,"Medium","Low"))))</f>
        <v/>
      </c>
      <c r="L257" s="9" t="n"/>
      <c r="M257" s="9" t="n"/>
      <c r="N257" s="9" t="n"/>
      <c r="O257" s="42" t="n"/>
      <c r="P257" s="9" t="n"/>
      <c r="Q257" s="43" t="str">
        <f>IF(OR(O257="",P257="Done",P257="Accepted"),"",IF(TODAY()&gt;O257,TODAY()-O257,0))</f>
        <v/>
      </c>
      <c r="R257" s="9" t="n"/>
      <c r="S257" s="9" t="n"/>
      <c r="T257" s="43" t="str">
        <f>IF(OR(R257="",S257=""),"",R257*S257)</f>
        <v/>
      </c>
      <c r="U257" s="43" t="str">
        <f>IF(T257="","",IF(T257&gt;=THR_CRITICAL,"Critical",IF(T257&gt;=THR_HIGH,"High",IF(T257&gt;=THR_MEDIUM,"Medium","Low"))))</f>
        <v/>
      </c>
    </row>
    <row r="258">
      <c r="A258" s="44" t="n"/>
      <c r="B258" s="44" t="n"/>
      <c r="C258" s="44" t="n"/>
      <c r="D258" s="44" t="n"/>
      <c r="E258" s="44" t="n"/>
      <c r="F258" s="44" t="n"/>
      <c r="G258" s="44" t="n"/>
      <c r="H258" s="44" t="n"/>
      <c r="I258" s="44" t="n"/>
      <c r="J258" s="43" t="str">
        <f>IF(OR(H258="",I258=""),"",H258*I258)</f>
        <v/>
      </c>
      <c r="K258" s="43" t="str">
        <f>IF(J258="","",IF(J258&gt;=THR_CRITICAL,"Critical",IF(J258&gt;=THR_HIGH,"High",IF(J258&gt;=THR_MEDIUM,"Medium","Low"))))</f>
        <v/>
      </c>
      <c r="L258" s="44" t="n"/>
      <c r="M258" s="44" t="n"/>
      <c r="N258" s="44" t="n"/>
      <c r="O258" s="46" t="n"/>
      <c r="P258" s="44" t="n"/>
      <c r="Q258" s="43" t="str">
        <f>IF(OR(O258="",P258="Done",P258="Accepted"),"",IF(TODAY()&gt;O258,TODAY()-O258,0))</f>
        <v/>
      </c>
      <c r="R258" s="44" t="n"/>
      <c r="S258" s="44" t="n"/>
      <c r="T258" s="43" t="str">
        <f>IF(OR(R258="",S258=""),"",R258*S258)</f>
        <v/>
      </c>
      <c r="U258" s="43" t="str">
        <f>IF(T258="","",IF(T258&gt;=THR_CRITICAL,"Critical",IF(T258&gt;=THR_HIGH,"High",IF(T258&gt;=THR_MEDIUM,"Medium","Low"))))</f>
        <v/>
      </c>
    </row>
    <row r="259">
      <c r="A259" s="9" t="n"/>
      <c r="B259" s="9" t="n"/>
      <c r="C259" s="9" t="n"/>
      <c r="D259" s="9" t="n"/>
      <c r="E259" s="9" t="n"/>
      <c r="F259" s="9" t="n"/>
      <c r="G259" s="9" t="n"/>
      <c r="H259" s="9" t="n"/>
      <c r="I259" s="9" t="n"/>
      <c r="J259" s="43" t="str">
        <f>IF(OR(H259="",I259=""),"",H259*I259)</f>
        <v/>
      </c>
      <c r="K259" s="43" t="str">
        <f>IF(J259="","",IF(J259&gt;=THR_CRITICAL,"Critical",IF(J259&gt;=THR_HIGH,"High",IF(J259&gt;=THR_MEDIUM,"Medium","Low"))))</f>
        <v/>
      </c>
      <c r="L259" s="9" t="n"/>
      <c r="M259" s="9" t="n"/>
      <c r="N259" s="9" t="n"/>
      <c r="O259" s="42" t="n"/>
      <c r="P259" s="9" t="n"/>
      <c r="Q259" s="43" t="str">
        <f>IF(OR(O259="",P259="Done",P259="Accepted"),"",IF(TODAY()&gt;O259,TODAY()-O259,0))</f>
        <v/>
      </c>
      <c r="R259" s="9" t="n"/>
      <c r="S259" s="9" t="n"/>
      <c r="T259" s="43" t="str">
        <f>IF(OR(R259="",S259=""),"",R259*S259)</f>
        <v/>
      </c>
      <c r="U259" s="43" t="str">
        <f>IF(T259="","",IF(T259&gt;=THR_CRITICAL,"Critical",IF(T259&gt;=THR_HIGH,"High",IF(T259&gt;=THR_MEDIUM,"Medium","Low"))))</f>
        <v/>
      </c>
    </row>
    <row r="260">
      <c r="A260" s="44" t="n"/>
      <c r="B260" s="44" t="n"/>
      <c r="C260" s="44" t="n"/>
      <c r="D260" s="44" t="n"/>
      <c r="E260" s="44" t="n"/>
      <c r="F260" s="44" t="n"/>
      <c r="G260" s="44" t="n"/>
      <c r="H260" s="44" t="n"/>
      <c r="I260" s="44" t="n"/>
      <c r="J260" s="43" t="str">
        <f>IF(OR(H260="",I260=""),"",H260*I260)</f>
        <v/>
      </c>
      <c r="K260" s="43" t="str">
        <f>IF(J260="","",IF(J260&gt;=THR_CRITICAL,"Critical",IF(J260&gt;=THR_HIGH,"High",IF(J260&gt;=THR_MEDIUM,"Medium","Low"))))</f>
        <v/>
      </c>
      <c r="L260" s="44" t="n"/>
      <c r="M260" s="44" t="n"/>
      <c r="N260" s="44" t="n"/>
      <c r="O260" s="46" t="n"/>
      <c r="P260" s="44" t="n"/>
      <c r="Q260" s="43" t="str">
        <f>IF(OR(O260="",P260="Done",P260="Accepted"),"",IF(TODAY()&gt;O260,TODAY()-O260,0))</f>
        <v/>
      </c>
      <c r="R260" s="44" t="n"/>
      <c r="S260" s="44" t="n"/>
      <c r="T260" s="43" t="str">
        <f>IF(OR(R260="",S260=""),"",R260*S260)</f>
        <v/>
      </c>
      <c r="U260" s="43" t="str">
        <f>IF(T260="","",IF(T260&gt;=THR_CRITICAL,"Critical",IF(T260&gt;=THR_HIGH,"High",IF(T260&gt;=THR_MEDIUM,"Medium","Low"))))</f>
        <v/>
      </c>
    </row>
    <row r="261">
      <c r="A261" s="9" t="n"/>
      <c r="B261" s="9" t="n"/>
      <c r="C261" s="9" t="n"/>
      <c r="D261" s="9" t="n"/>
      <c r="E261" s="9" t="n"/>
      <c r="F261" s="9" t="n"/>
      <c r="G261" s="9" t="n"/>
      <c r="H261" s="9" t="n"/>
      <c r="I261" s="9" t="n"/>
      <c r="J261" s="43" t="str">
        <f>IF(OR(H261="",I261=""),"",H261*I261)</f>
        <v/>
      </c>
      <c r="K261" s="43" t="str">
        <f>IF(J261="","",IF(J261&gt;=THR_CRITICAL,"Critical",IF(J261&gt;=THR_HIGH,"High",IF(J261&gt;=THR_MEDIUM,"Medium","Low"))))</f>
        <v/>
      </c>
      <c r="L261" s="9" t="n"/>
      <c r="M261" s="9" t="n"/>
      <c r="N261" s="9" t="n"/>
      <c r="O261" s="42" t="n"/>
      <c r="P261" s="9" t="n"/>
      <c r="Q261" s="43" t="str">
        <f>IF(OR(O261="",P261="Done",P261="Accepted"),"",IF(TODAY()&gt;O261,TODAY()-O261,0))</f>
        <v/>
      </c>
      <c r="R261" s="9" t="n"/>
      <c r="S261" s="9" t="n"/>
      <c r="T261" s="43" t="str">
        <f>IF(OR(R261="",S261=""),"",R261*S261)</f>
        <v/>
      </c>
      <c r="U261" s="43" t="str">
        <f>IF(T261="","",IF(T261&gt;=THR_CRITICAL,"Critical",IF(T261&gt;=THR_HIGH,"High",IF(T261&gt;=THR_MEDIUM,"Medium","Low"))))</f>
        <v/>
      </c>
    </row>
    <row r="262">
      <c r="A262" s="44" t="n"/>
      <c r="B262" s="44" t="n"/>
      <c r="C262" s="44" t="n"/>
      <c r="D262" s="44" t="n"/>
      <c r="E262" s="44" t="n"/>
      <c r="F262" s="44" t="n"/>
      <c r="G262" s="44" t="n"/>
      <c r="H262" s="44" t="n"/>
      <c r="I262" s="44" t="n"/>
      <c r="J262" s="43" t="str">
        <f>IF(OR(H262="",I262=""),"",H262*I262)</f>
        <v/>
      </c>
      <c r="K262" s="43" t="str">
        <f>IF(J262="","",IF(J262&gt;=THR_CRITICAL,"Critical",IF(J262&gt;=THR_HIGH,"High",IF(J262&gt;=THR_MEDIUM,"Medium","Low"))))</f>
        <v/>
      </c>
      <c r="L262" s="44" t="n"/>
      <c r="M262" s="44" t="n"/>
      <c r="N262" s="44" t="n"/>
      <c r="O262" s="46" t="n"/>
      <c r="P262" s="44" t="n"/>
      <c r="Q262" s="43" t="str">
        <f>IF(OR(O262="",P262="Done",P262="Accepted"),"",IF(TODAY()&gt;O262,TODAY()-O262,0))</f>
        <v/>
      </c>
      <c r="R262" s="44" t="n"/>
      <c r="S262" s="44" t="n"/>
      <c r="T262" s="43" t="str">
        <f>IF(OR(R262="",S262=""),"",R262*S262)</f>
        <v/>
      </c>
      <c r="U262" s="43" t="str">
        <f>IF(T262="","",IF(T262&gt;=THR_CRITICAL,"Critical",IF(T262&gt;=THR_HIGH,"High",IF(T262&gt;=THR_MEDIUM,"Medium","Low"))))</f>
        <v/>
      </c>
    </row>
    <row r="263">
      <c r="A263" s="9" t="n"/>
      <c r="B263" s="9" t="n"/>
      <c r="C263" s="9" t="n"/>
      <c r="D263" s="9" t="n"/>
      <c r="E263" s="9" t="n"/>
      <c r="F263" s="9" t="n"/>
      <c r="G263" s="9" t="n"/>
      <c r="H263" s="9" t="n"/>
      <c r="I263" s="9" t="n"/>
      <c r="J263" s="43" t="str">
        <f>IF(OR(H263="",I263=""),"",H263*I263)</f>
        <v/>
      </c>
      <c r="K263" s="43" t="str">
        <f>IF(J263="","",IF(J263&gt;=THR_CRITICAL,"Critical",IF(J263&gt;=THR_HIGH,"High",IF(J263&gt;=THR_MEDIUM,"Medium","Low"))))</f>
        <v/>
      </c>
      <c r="L263" s="9" t="n"/>
      <c r="M263" s="9" t="n"/>
      <c r="N263" s="9" t="n"/>
      <c r="O263" s="42" t="n"/>
      <c r="P263" s="9" t="n"/>
      <c r="Q263" s="43" t="str">
        <f>IF(OR(O263="",P263="Done",P263="Accepted"),"",IF(TODAY()&gt;O263,TODAY()-O263,0))</f>
        <v/>
      </c>
      <c r="R263" s="9" t="n"/>
      <c r="S263" s="9" t="n"/>
      <c r="T263" s="43" t="str">
        <f>IF(OR(R263="",S263=""),"",R263*S263)</f>
        <v/>
      </c>
      <c r="U263" s="43" t="str">
        <f>IF(T263="","",IF(T263&gt;=THR_CRITICAL,"Critical",IF(T263&gt;=THR_HIGH,"High",IF(T263&gt;=THR_MEDIUM,"Medium","Low"))))</f>
        <v/>
      </c>
    </row>
    <row r="264">
      <c r="A264" s="44" t="n"/>
      <c r="B264" s="44" t="n"/>
      <c r="C264" s="44" t="n"/>
      <c r="D264" s="44" t="n"/>
      <c r="E264" s="44" t="n"/>
      <c r="F264" s="44" t="n"/>
      <c r="G264" s="44" t="n"/>
      <c r="H264" s="44" t="n"/>
      <c r="I264" s="44" t="n"/>
      <c r="J264" s="43" t="str">
        <f>IF(OR(H264="",I264=""),"",H264*I264)</f>
        <v/>
      </c>
      <c r="K264" s="43" t="str">
        <f>IF(J264="","",IF(J264&gt;=THR_CRITICAL,"Critical",IF(J264&gt;=THR_HIGH,"High",IF(J264&gt;=THR_MEDIUM,"Medium","Low"))))</f>
        <v/>
      </c>
      <c r="L264" s="44" t="n"/>
      <c r="M264" s="44" t="n"/>
      <c r="N264" s="44" t="n"/>
      <c r="O264" s="46" t="n"/>
      <c r="P264" s="44" t="n"/>
      <c r="Q264" s="43" t="str">
        <f>IF(OR(O264="",P264="Done",P264="Accepted"),"",IF(TODAY()&gt;O264,TODAY()-O264,0))</f>
        <v/>
      </c>
      <c r="R264" s="44" t="n"/>
      <c r="S264" s="44" t="n"/>
      <c r="T264" s="43" t="str">
        <f>IF(OR(R264="",S264=""),"",R264*S264)</f>
        <v/>
      </c>
      <c r="U264" s="43" t="str">
        <f>IF(T264="","",IF(T264&gt;=THR_CRITICAL,"Critical",IF(T264&gt;=THR_HIGH,"High",IF(T264&gt;=THR_MEDIUM,"Medium","Low"))))</f>
        <v/>
      </c>
    </row>
    <row r="265">
      <c r="A265" s="9" t="n"/>
      <c r="B265" s="9" t="n"/>
      <c r="C265" s="9" t="n"/>
      <c r="D265" s="9" t="n"/>
      <c r="E265" s="9" t="n"/>
      <c r="F265" s="9" t="n"/>
      <c r="G265" s="9" t="n"/>
      <c r="H265" s="9" t="n"/>
      <c r="I265" s="9" t="n"/>
      <c r="J265" s="43" t="str">
        <f>IF(OR(H265="",I265=""),"",H265*I265)</f>
        <v/>
      </c>
      <c r="K265" s="43" t="str">
        <f>IF(J265="","",IF(J265&gt;=THR_CRITICAL,"Critical",IF(J265&gt;=THR_HIGH,"High",IF(J265&gt;=THR_MEDIUM,"Medium","Low"))))</f>
        <v/>
      </c>
      <c r="L265" s="9" t="n"/>
      <c r="M265" s="9" t="n"/>
      <c r="N265" s="9" t="n"/>
      <c r="O265" s="42" t="n"/>
      <c r="P265" s="9" t="n"/>
      <c r="Q265" s="43" t="str">
        <f>IF(OR(O265="",P265="Done",P265="Accepted"),"",IF(TODAY()&gt;O265,TODAY()-O265,0))</f>
        <v/>
      </c>
      <c r="R265" s="9" t="n"/>
      <c r="S265" s="9" t="n"/>
      <c r="T265" s="43" t="str">
        <f>IF(OR(R265="",S265=""),"",R265*S265)</f>
        <v/>
      </c>
      <c r="U265" s="43" t="str">
        <f>IF(T265="","",IF(T265&gt;=THR_CRITICAL,"Critical",IF(T265&gt;=THR_HIGH,"High",IF(T265&gt;=THR_MEDIUM,"Medium","Low"))))</f>
        <v/>
      </c>
    </row>
    <row r="266">
      <c r="A266" s="44" t="n"/>
      <c r="B266" s="44" t="n"/>
      <c r="C266" s="44" t="n"/>
      <c r="D266" s="44" t="n"/>
      <c r="E266" s="44" t="n"/>
      <c r="F266" s="44" t="n"/>
      <c r="G266" s="44" t="n"/>
      <c r="H266" s="44" t="n"/>
      <c r="I266" s="44" t="n"/>
      <c r="J266" s="43" t="str">
        <f>IF(OR(H266="",I266=""),"",H266*I266)</f>
        <v/>
      </c>
      <c r="K266" s="43" t="str">
        <f>IF(J266="","",IF(J266&gt;=THR_CRITICAL,"Critical",IF(J266&gt;=THR_HIGH,"High",IF(J266&gt;=THR_MEDIUM,"Medium","Low"))))</f>
        <v/>
      </c>
      <c r="L266" s="44" t="n"/>
      <c r="M266" s="44" t="n"/>
      <c r="N266" s="44" t="n"/>
      <c r="O266" s="46" t="n"/>
      <c r="P266" s="44" t="n"/>
      <c r="Q266" s="43" t="str">
        <f>IF(OR(O266="",P266="Done",P266="Accepted"),"",IF(TODAY()&gt;O266,TODAY()-O266,0))</f>
        <v/>
      </c>
      <c r="R266" s="44" t="n"/>
      <c r="S266" s="44" t="n"/>
      <c r="T266" s="43" t="str">
        <f>IF(OR(R266="",S266=""),"",R266*S266)</f>
        <v/>
      </c>
      <c r="U266" s="43" t="str">
        <f>IF(T266="","",IF(T266&gt;=THR_CRITICAL,"Critical",IF(T266&gt;=THR_HIGH,"High",IF(T266&gt;=THR_MEDIUM,"Medium","Low"))))</f>
        <v/>
      </c>
    </row>
    <row r="267">
      <c r="A267" s="9" t="n"/>
      <c r="B267" s="9" t="n"/>
      <c r="C267" s="9" t="n"/>
      <c r="D267" s="9" t="n"/>
      <c r="E267" s="9" t="n"/>
      <c r="F267" s="9" t="n"/>
      <c r="G267" s="9" t="n"/>
      <c r="H267" s="9" t="n"/>
      <c r="I267" s="9" t="n"/>
      <c r="J267" s="43" t="str">
        <f>IF(OR(H267="",I267=""),"",H267*I267)</f>
        <v/>
      </c>
      <c r="K267" s="43" t="str">
        <f>IF(J267="","",IF(J267&gt;=THR_CRITICAL,"Critical",IF(J267&gt;=THR_HIGH,"High",IF(J267&gt;=THR_MEDIUM,"Medium","Low"))))</f>
        <v/>
      </c>
      <c r="L267" s="9" t="n"/>
      <c r="M267" s="9" t="n"/>
      <c r="N267" s="9" t="n"/>
      <c r="O267" s="42" t="n"/>
      <c r="P267" s="9" t="n"/>
      <c r="Q267" s="43" t="str">
        <f>IF(OR(O267="",P267="Done",P267="Accepted"),"",IF(TODAY()&gt;O267,TODAY()-O267,0))</f>
        <v/>
      </c>
      <c r="R267" s="9" t="n"/>
      <c r="S267" s="9" t="n"/>
      <c r="T267" s="43" t="str">
        <f>IF(OR(R267="",S267=""),"",R267*S267)</f>
        <v/>
      </c>
      <c r="U267" s="43" t="str">
        <f>IF(T267="","",IF(T267&gt;=THR_CRITICAL,"Critical",IF(T267&gt;=THR_HIGH,"High",IF(T267&gt;=THR_MEDIUM,"Medium","Low"))))</f>
        <v/>
      </c>
    </row>
    <row r="268">
      <c r="A268" s="44" t="n"/>
      <c r="B268" s="44" t="n"/>
      <c r="C268" s="44" t="n"/>
      <c r="D268" s="44" t="n"/>
      <c r="E268" s="44" t="n"/>
      <c r="F268" s="44" t="n"/>
      <c r="G268" s="44" t="n"/>
      <c r="H268" s="44" t="n"/>
      <c r="I268" s="44" t="n"/>
      <c r="J268" s="43" t="str">
        <f>IF(OR(H268="",I268=""),"",H268*I268)</f>
        <v/>
      </c>
      <c r="K268" s="43" t="str">
        <f>IF(J268="","",IF(J268&gt;=THR_CRITICAL,"Critical",IF(J268&gt;=THR_HIGH,"High",IF(J268&gt;=THR_MEDIUM,"Medium","Low"))))</f>
        <v/>
      </c>
      <c r="L268" s="44" t="n"/>
      <c r="M268" s="44" t="n"/>
      <c r="N268" s="44" t="n"/>
      <c r="O268" s="46" t="n"/>
      <c r="P268" s="44" t="n"/>
      <c r="Q268" s="43" t="str">
        <f>IF(OR(O268="",P268="Done",P268="Accepted"),"",IF(TODAY()&gt;O268,TODAY()-O268,0))</f>
        <v/>
      </c>
      <c r="R268" s="44" t="n"/>
      <c r="S268" s="44" t="n"/>
      <c r="T268" s="43" t="str">
        <f>IF(OR(R268="",S268=""),"",R268*S268)</f>
        <v/>
      </c>
      <c r="U268" s="43" t="str">
        <f>IF(T268="","",IF(T268&gt;=THR_CRITICAL,"Critical",IF(T268&gt;=THR_HIGH,"High",IF(T268&gt;=THR_MEDIUM,"Medium","Low"))))</f>
        <v/>
      </c>
    </row>
    <row r="269">
      <c r="A269" s="9" t="n"/>
      <c r="B269" s="9" t="n"/>
      <c r="C269" s="9" t="n"/>
      <c r="D269" s="9" t="n"/>
      <c r="E269" s="9" t="n"/>
      <c r="F269" s="9" t="n"/>
      <c r="G269" s="9" t="n"/>
      <c r="H269" s="9" t="n"/>
      <c r="I269" s="9" t="n"/>
      <c r="J269" s="43" t="str">
        <f>IF(OR(H269="",I269=""),"",H269*I269)</f>
        <v/>
      </c>
      <c r="K269" s="43" t="str">
        <f>IF(J269="","",IF(J269&gt;=THR_CRITICAL,"Critical",IF(J269&gt;=THR_HIGH,"High",IF(J269&gt;=THR_MEDIUM,"Medium","Low"))))</f>
        <v/>
      </c>
      <c r="L269" s="9" t="n"/>
      <c r="M269" s="9" t="n"/>
      <c r="N269" s="9" t="n"/>
      <c r="O269" s="42" t="n"/>
      <c r="P269" s="9" t="n"/>
      <c r="Q269" s="43" t="str">
        <f>IF(OR(O269="",P269="Done",P269="Accepted"),"",IF(TODAY()&gt;O269,TODAY()-O269,0))</f>
        <v/>
      </c>
      <c r="R269" s="9" t="n"/>
      <c r="S269" s="9" t="n"/>
      <c r="T269" s="43" t="str">
        <f>IF(OR(R269="",S269=""),"",R269*S269)</f>
        <v/>
      </c>
      <c r="U269" s="43" t="str">
        <f>IF(T269="","",IF(T269&gt;=THR_CRITICAL,"Critical",IF(T269&gt;=THR_HIGH,"High",IF(T269&gt;=THR_MEDIUM,"Medium","Low"))))</f>
        <v/>
      </c>
    </row>
    <row r="270">
      <c r="A270" s="44" t="n"/>
      <c r="B270" s="44" t="n"/>
      <c r="C270" s="44" t="n"/>
      <c r="D270" s="44" t="n"/>
      <c r="E270" s="44" t="n"/>
      <c r="F270" s="44" t="n"/>
      <c r="G270" s="44" t="n"/>
      <c r="H270" s="44" t="n"/>
      <c r="I270" s="44" t="n"/>
      <c r="J270" s="43" t="str">
        <f>IF(OR(H270="",I270=""),"",H270*I270)</f>
        <v/>
      </c>
      <c r="K270" s="43" t="str">
        <f>IF(J270="","",IF(J270&gt;=THR_CRITICAL,"Critical",IF(J270&gt;=THR_HIGH,"High",IF(J270&gt;=THR_MEDIUM,"Medium","Low"))))</f>
        <v/>
      </c>
      <c r="L270" s="44" t="n"/>
      <c r="M270" s="44" t="n"/>
      <c r="N270" s="44" t="n"/>
      <c r="O270" s="46" t="n"/>
      <c r="P270" s="44" t="n"/>
      <c r="Q270" s="43" t="str">
        <f>IF(OR(O270="",P270="Done",P270="Accepted"),"",IF(TODAY()&gt;O270,TODAY()-O270,0))</f>
        <v/>
      </c>
      <c r="R270" s="44" t="n"/>
      <c r="S270" s="44" t="n"/>
      <c r="T270" s="43" t="str">
        <f>IF(OR(R270="",S270=""),"",R270*S270)</f>
        <v/>
      </c>
      <c r="U270" s="43" t="str">
        <f>IF(T270="","",IF(T270&gt;=THR_CRITICAL,"Critical",IF(T270&gt;=THR_HIGH,"High",IF(T270&gt;=THR_MEDIUM,"Medium","Low"))))</f>
        <v/>
      </c>
    </row>
    <row r="271">
      <c r="A271" s="9" t="n"/>
      <c r="B271" s="9" t="n"/>
      <c r="C271" s="9" t="n"/>
      <c r="D271" s="9" t="n"/>
      <c r="E271" s="9" t="n"/>
      <c r="F271" s="9" t="n"/>
      <c r="G271" s="9" t="n"/>
      <c r="H271" s="9" t="n"/>
      <c r="I271" s="9" t="n"/>
      <c r="J271" s="43" t="str">
        <f>IF(OR(H271="",I271=""),"",H271*I271)</f>
        <v/>
      </c>
      <c r="K271" s="43" t="str">
        <f>IF(J271="","",IF(J271&gt;=THR_CRITICAL,"Critical",IF(J271&gt;=THR_HIGH,"High",IF(J271&gt;=THR_MEDIUM,"Medium","Low"))))</f>
        <v/>
      </c>
      <c r="L271" s="9" t="n"/>
      <c r="M271" s="9" t="n"/>
      <c r="N271" s="9" t="n"/>
      <c r="O271" s="42" t="n"/>
      <c r="P271" s="9" t="n"/>
      <c r="Q271" s="43" t="str">
        <f>IF(OR(O271="",P271="Done",P271="Accepted"),"",IF(TODAY()&gt;O271,TODAY()-O271,0))</f>
        <v/>
      </c>
      <c r="R271" s="9" t="n"/>
      <c r="S271" s="9" t="n"/>
      <c r="T271" s="43" t="str">
        <f>IF(OR(R271="",S271=""),"",R271*S271)</f>
        <v/>
      </c>
      <c r="U271" s="43" t="str">
        <f>IF(T271="","",IF(T271&gt;=THR_CRITICAL,"Critical",IF(T271&gt;=THR_HIGH,"High",IF(T271&gt;=THR_MEDIUM,"Medium","Low"))))</f>
        <v/>
      </c>
    </row>
    <row r="272">
      <c r="A272" s="44" t="n"/>
      <c r="B272" s="44" t="n"/>
      <c r="C272" s="44" t="n"/>
      <c r="D272" s="44" t="n"/>
      <c r="E272" s="44" t="n"/>
      <c r="F272" s="44" t="n"/>
      <c r="G272" s="44" t="n"/>
      <c r="H272" s="44" t="n"/>
      <c r="I272" s="44" t="n"/>
      <c r="J272" s="43" t="str">
        <f>IF(OR(H272="",I272=""),"",H272*I272)</f>
        <v/>
      </c>
      <c r="K272" s="43" t="str">
        <f>IF(J272="","",IF(J272&gt;=THR_CRITICAL,"Critical",IF(J272&gt;=THR_HIGH,"High",IF(J272&gt;=THR_MEDIUM,"Medium","Low"))))</f>
        <v/>
      </c>
      <c r="L272" s="44" t="n"/>
      <c r="M272" s="44" t="n"/>
      <c r="N272" s="44" t="n"/>
      <c r="O272" s="46" t="n"/>
      <c r="P272" s="44" t="n"/>
      <c r="Q272" s="43" t="str">
        <f>IF(OR(O272="",P272="Done",P272="Accepted"),"",IF(TODAY()&gt;O272,TODAY()-O272,0))</f>
        <v/>
      </c>
      <c r="R272" s="44" t="n"/>
      <c r="S272" s="44" t="n"/>
      <c r="T272" s="43" t="str">
        <f>IF(OR(R272="",S272=""),"",R272*S272)</f>
        <v/>
      </c>
      <c r="U272" s="43" t="str">
        <f>IF(T272="","",IF(T272&gt;=THR_CRITICAL,"Critical",IF(T272&gt;=THR_HIGH,"High",IF(T272&gt;=THR_MEDIUM,"Medium","Low"))))</f>
        <v/>
      </c>
    </row>
    <row r="273">
      <c r="A273" s="9" t="n"/>
      <c r="B273" s="9" t="n"/>
      <c r="C273" s="9" t="n"/>
      <c r="D273" s="9" t="n"/>
      <c r="E273" s="9" t="n"/>
      <c r="F273" s="9" t="n"/>
      <c r="G273" s="9" t="n"/>
      <c r="H273" s="9" t="n"/>
      <c r="I273" s="9" t="n"/>
      <c r="J273" s="43" t="str">
        <f>IF(OR(H273="",I273=""),"",H273*I273)</f>
        <v/>
      </c>
      <c r="K273" s="43" t="str">
        <f>IF(J273="","",IF(J273&gt;=THR_CRITICAL,"Critical",IF(J273&gt;=THR_HIGH,"High",IF(J273&gt;=THR_MEDIUM,"Medium","Low"))))</f>
        <v/>
      </c>
      <c r="L273" s="9" t="n"/>
      <c r="M273" s="9" t="n"/>
      <c r="N273" s="9" t="n"/>
      <c r="O273" s="42" t="n"/>
      <c r="P273" s="9" t="n"/>
      <c r="Q273" s="43" t="str">
        <f>IF(OR(O273="",P273="Done",P273="Accepted"),"",IF(TODAY()&gt;O273,TODAY()-O273,0))</f>
        <v/>
      </c>
      <c r="R273" s="9" t="n"/>
      <c r="S273" s="9" t="n"/>
      <c r="T273" s="43" t="str">
        <f>IF(OR(R273="",S273=""),"",R273*S273)</f>
        <v/>
      </c>
      <c r="U273" s="43" t="str">
        <f>IF(T273="","",IF(T273&gt;=THR_CRITICAL,"Critical",IF(T273&gt;=THR_HIGH,"High",IF(T273&gt;=THR_MEDIUM,"Medium","Low"))))</f>
        <v/>
      </c>
    </row>
    <row r="274">
      <c r="A274" s="44" t="n"/>
      <c r="B274" s="44" t="n"/>
      <c r="C274" s="44" t="n"/>
      <c r="D274" s="44" t="n"/>
      <c r="E274" s="44" t="n"/>
      <c r="F274" s="44" t="n"/>
      <c r="G274" s="44" t="n"/>
      <c r="H274" s="44" t="n"/>
      <c r="I274" s="44" t="n"/>
      <c r="J274" s="43" t="str">
        <f>IF(OR(H274="",I274=""),"",H274*I274)</f>
        <v/>
      </c>
      <c r="K274" s="43" t="str">
        <f>IF(J274="","",IF(J274&gt;=THR_CRITICAL,"Critical",IF(J274&gt;=THR_HIGH,"High",IF(J274&gt;=THR_MEDIUM,"Medium","Low"))))</f>
        <v/>
      </c>
      <c r="L274" s="44" t="n"/>
      <c r="M274" s="44" t="n"/>
      <c r="N274" s="44" t="n"/>
      <c r="O274" s="46" t="n"/>
      <c r="P274" s="44" t="n"/>
      <c r="Q274" s="43" t="str">
        <f>IF(OR(O274="",P274="Done",P274="Accepted"),"",IF(TODAY()&gt;O274,TODAY()-O274,0))</f>
        <v/>
      </c>
      <c r="R274" s="44" t="n"/>
      <c r="S274" s="44" t="n"/>
      <c r="T274" s="43" t="str">
        <f>IF(OR(R274="",S274=""),"",R274*S274)</f>
        <v/>
      </c>
      <c r="U274" s="43" t="str">
        <f>IF(T274="","",IF(T274&gt;=THR_CRITICAL,"Critical",IF(T274&gt;=THR_HIGH,"High",IF(T274&gt;=THR_MEDIUM,"Medium","Low"))))</f>
        <v/>
      </c>
    </row>
    <row r="275">
      <c r="A275" s="9" t="n"/>
      <c r="B275" s="9" t="n"/>
      <c r="C275" s="9" t="n"/>
      <c r="D275" s="9" t="n"/>
      <c r="E275" s="9" t="n"/>
      <c r="F275" s="9" t="n"/>
      <c r="G275" s="9" t="n"/>
      <c r="H275" s="9" t="n"/>
      <c r="I275" s="9" t="n"/>
      <c r="J275" s="43" t="str">
        <f>IF(OR(H275="",I275=""),"",H275*I275)</f>
        <v/>
      </c>
      <c r="K275" s="43" t="str">
        <f>IF(J275="","",IF(J275&gt;=THR_CRITICAL,"Critical",IF(J275&gt;=THR_HIGH,"High",IF(J275&gt;=THR_MEDIUM,"Medium","Low"))))</f>
        <v/>
      </c>
      <c r="L275" s="9" t="n"/>
      <c r="M275" s="9" t="n"/>
      <c r="N275" s="9" t="n"/>
      <c r="O275" s="42" t="n"/>
      <c r="P275" s="9" t="n"/>
      <c r="Q275" s="43" t="str">
        <f>IF(OR(O275="",P275="Done",P275="Accepted"),"",IF(TODAY()&gt;O275,TODAY()-O275,0))</f>
        <v/>
      </c>
      <c r="R275" s="9" t="n"/>
      <c r="S275" s="9" t="n"/>
      <c r="T275" s="43" t="str">
        <f>IF(OR(R275="",S275=""),"",R275*S275)</f>
        <v/>
      </c>
      <c r="U275" s="43" t="str">
        <f>IF(T275="","",IF(T275&gt;=THR_CRITICAL,"Critical",IF(T275&gt;=THR_HIGH,"High",IF(T275&gt;=THR_MEDIUM,"Medium","Low"))))</f>
        <v/>
      </c>
    </row>
    <row r="276">
      <c r="A276" s="44" t="n"/>
      <c r="B276" s="44" t="n"/>
      <c r="C276" s="44" t="n"/>
      <c r="D276" s="44" t="n"/>
      <c r="E276" s="44" t="n"/>
      <c r="F276" s="44" t="n"/>
      <c r="G276" s="44" t="n"/>
      <c r="H276" s="44" t="n"/>
      <c r="I276" s="44" t="n"/>
      <c r="J276" s="43" t="str">
        <f>IF(OR(H276="",I276=""),"",H276*I276)</f>
        <v/>
      </c>
      <c r="K276" s="43" t="str">
        <f>IF(J276="","",IF(J276&gt;=THR_CRITICAL,"Critical",IF(J276&gt;=THR_HIGH,"High",IF(J276&gt;=THR_MEDIUM,"Medium","Low"))))</f>
        <v/>
      </c>
      <c r="L276" s="44" t="n"/>
      <c r="M276" s="44" t="n"/>
      <c r="N276" s="44" t="n"/>
      <c r="O276" s="46" t="n"/>
      <c r="P276" s="44" t="n"/>
      <c r="Q276" s="43" t="str">
        <f>IF(OR(O276="",P276="Done",P276="Accepted"),"",IF(TODAY()&gt;O276,TODAY()-O276,0))</f>
        <v/>
      </c>
      <c r="R276" s="44" t="n"/>
      <c r="S276" s="44" t="n"/>
      <c r="T276" s="43" t="str">
        <f>IF(OR(R276="",S276=""),"",R276*S276)</f>
        <v/>
      </c>
      <c r="U276" s="43" t="str">
        <f>IF(T276="","",IF(T276&gt;=THR_CRITICAL,"Critical",IF(T276&gt;=THR_HIGH,"High",IF(T276&gt;=THR_MEDIUM,"Medium","Low"))))</f>
        <v/>
      </c>
    </row>
    <row r="277">
      <c r="A277" s="9" t="n"/>
      <c r="B277" s="9" t="n"/>
      <c r="C277" s="9" t="n"/>
      <c r="D277" s="9" t="n"/>
      <c r="E277" s="9" t="n"/>
      <c r="F277" s="9" t="n"/>
      <c r="G277" s="9" t="n"/>
      <c r="H277" s="9" t="n"/>
      <c r="I277" s="9" t="n"/>
      <c r="J277" s="43" t="str">
        <f>IF(OR(H277="",I277=""),"",H277*I277)</f>
        <v/>
      </c>
      <c r="K277" s="43" t="str">
        <f>IF(J277="","",IF(J277&gt;=THR_CRITICAL,"Critical",IF(J277&gt;=THR_HIGH,"High",IF(J277&gt;=THR_MEDIUM,"Medium","Low"))))</f>
        <v/>
      </c>
      <c r="L277" s="9" t="n"/>
      <c r="M277" s="9" t="n"/>
      <c r="N277" s="9" t="n"/>
      <c r="O277" s="42" t="n"/>
      <c r="P277" s="9" t="n"/>
      <c r="Q277" s="43" t="str">
        <f>IF(OR(O277="",P277="Done",P277="Accepted"),"",IF(TODAY()&gt;O277,TODAY()-O277,0))</f>
        <v/>
      </c>
      <c r="R277" s="9" t="n"/>
      <c r="S277" s="9" t="n"/>
      <c r="T277" s="43" t="str">
        <f>IF(OR(R277="",S277=""),"",R277*S277)</f>
        <v/>
      </c>
      <c r="U277" s="43" t="str">
        <f>IF(T277="","",IF(T277&gt;=THR_CRITICAL,"Critical",IF(T277&gt;=THR_HIGH,"High",IF(T277&gt;=THR_MEDIUM,"Medium","Low"))))</f>
        <v/>
      </c>
    </row>
    <row r="278">
      <c r="A278" s="44" t="n"/>
      <c r="B278" s="44" t="n"/>
      <c r="C278" s="44" t="n"/>
      <c r="D278" s="44" t="n"/>
      <c r="E278" s="44" t="n"/>
      <c r="F278" s="44" t="n"/>
      <c r="G278" s="44" t="n"/>
      <c r="H278" s="44" t="n"/>
      <c r="I278" s="44" t="n"/>
      <c r="J278" s="43" t="str">
        <f>IF(OR(H278="",I278=""),"",H278*I278)</f>
        <v/>
      </c>
      <c r="K278" s="43" t="str">
        <f>IF(J278="","",IF(J278&gt;=THR_CRITICAL,"Critical",IF(J278&gt;=THR_HIGH,"High",IF(J278&gt;=THR_MEDIUM,"Medium","Low"))))</f>
        <v/>
      </c>
      <c r="L278" s="44" t="n"/>
      <c r="M278" s="44" t="n"/>
      <c r="N278" s="44" t="n"/>
      <c r="O278" s="46" t="n"/>
      <c r="P278" s="44" t="n"/>
      <c r="Q278" s="43" t="str">
        <f>IF(OR(O278="",P278="Done",P278="Accepted"),"",IF(TODAY()&gt;O278,TODAY()-O278,0))</f>
        <v/>
      </c>
      <c r="R278" s="44" t="n"/>
      <c r="S278" s="44" t="n"/>
      <c r="T278" s="43" t="str">
        <f>IF(OR(R278="",S278=""),"",R278*S278)</f>
        <v/>
      </c>
      <c r="U278" s="43" t="str">
        <f>IF(T278="","",IF(T278&gt;=THR_CRITICAL,"Critical",IF(T278&gt;=THR_HIGH,"High",IF(T278&gt;=THR_MEDIUM,"Medium","Low"))))</f>
        <v/>
      </c>
    </row>
    <row r="279">
      <c r="A279" s="9" t="n"/>
      <c r="B279" s="9" t="n"/>
      <c r="C279" s="9" t="n"/>
      <c r="D279" s="9" t="n"/>
      <c r="E279" s="9" t="n"/>
      <c r="F279" s="9" t="n"/>
      <c r="G279" s="9" t="n"/>
      <c r="H279" s="9" t="n"/>
      <c r="I279" s="9" t="n"/>
      <c r="J279" s="43" t="str">
        <f>IF(OR(H279="",I279=""),"",H279*I279)</f>
        <v/>
      </c>
      <c r="K279" s="43" t="str">
        <f>IF(J279="","",IF(J279&gt;=THR_CRITICAL,"Critical",IF(J279&gt;=THR_HIGH,"High",IF(J279&gt;=THR_MEDIUM,"Medium","Low"))))</f>
        <v/>
      </c>
      <c r="L279" s="9" t="n"/>
      <c r="M279" s="9" t="n"/>
      <c r="N279" s="9" t="n"/>
      <c r="O279" s="42" t="n"/>
      <c r="P279" s="9" t="n"/>
      <c r="Q279" s="43" t="str">
        <f>IF(OR(O279="",P279="Done",P279="Accepted"),"",IF(TODAY()&gt;O279,TODAY()-O279,0))</f>
        <v/>
      </c>
      <c r="R279" s="9" t="n"/>
      <c r="S279" s="9" t="n"/>
      <c r="T279" s="43" t="str">
        <f>IF(OR(R279="",S279=""),"",R279*S279)</f>
        <v/>
      </c>
      <c r="U279" s="43" t="str">
        <f>IF(T279="","",IF(T279&gt;=THR_CRITICAL,"Critical",IF(T279&gt;=THR_HIGH,"High",IF(T279&gt;=THR_MEDIUM,"Medium","Low"))))</f>
        <v/>
      </c>
    </row>
    <row r="280">
      <c r="A280" s="44" t="n"/>
      <c r="B280" s="44" t="n"/>
      <c r="C280" s="44" t="n"/>
      <c r="D280" s="44" t="n"/>
      <c r="E280" s="44" t="n"/>
      <c r="F280" s="44" t="n"/>
      <c r="G280" s="44" t="n"/>
      <c r="H280" s="44" t="n"/>
      <c r="I280" s="44" t="n"/>
      <c r="J280" s="43" t="str">
        <f>IF(OR(H280="",I280=""),"",H280*I280)</f>
        <v/>
      </c>
      <c r="K280" s="43" t="str">
        <f>IF(J280="","",IF(J280&gt;=THR_CRITICAL,"Critical",IF(J280&gt;=THR_HIGH,"High",IF(J280&gt;=THR_MEDIUM,"Medium","Low"))))</f>
        <v/>
      </c>
      <c r="L280" s="44" t="n"/>
      <c r="M280" s="44" t="n"/>
      <c r="N280" s="44" t="n"/>
      <c r="O280" s="46" t="n"/>
      <c r="P280" s="44" t="n"/>
      <c r="Q280" s="43" t="str">
        <f>IF(OR(O280="",P280="Done",P280="Accepted"),"",IF(TODAY()&gt;O280,TODAY()-O280,0))</f>
        <v/>
      </c>
      <c r="R280" s="44" t="n"/>
      <c r="S280" s="44" t="n"/>
      <c r="T280" s="43" t="str">
        <f>IF(OR(R280="",S280=""),"",R280*S280)</f>
        <v/>
      </c>
      <c r="U280" s="43" t="str">
        <f>IF(T280="","",IF(T280&gt;=THR_CRITICAL,"Critical",IF(T280&gt;=THR_HIGH,"High",IF(T280&gt;=THR_MEDIUM,"Medium","Low"))))</f>
        <v/>
      </c>
    </row>
    <row r="281">
      <c r="A281" s="9" t="n"/>
      <c r="B281" s="9" t="n"/>
      <c r="C281" s="9" t="n"/>
      <c r="D281" s="9" t="n"/>
      <c r="E281" s="9" t="n"/>
      <c r="F281" s="9" t="n"/>
      <c r="G281" s="9" t="n"/>
      <c r="H281" s="9" t="n"/>
      <c r="I281" s="9" t="n"/>
      <c r="J281" s="43" t="str">
        <f>IF(OR(H281="",I281=""),"",H281*I281)</f>
        <v/>
      </c>
      <c r="K281" s="43" t="str">
        <f>IF(J281="","",IF(J281&gt;=THR_CRITICAL,"Critical",IF(J281&gt;=THR_HIGH,"High",IF(J281&gt;=THR_MEDIUM,"Medium","Low"))))</f>
        <v/>
      </c>
      <c r="L281" s="9" t="n"/>
      <c r="M281" s="9" t="n"/>
      <c r="N281" s="9" t="n"/>
      <c r="O281" s="42" t="n"/>
      <c r="P281" s="9" t="n"/>
      <c r="Q281" s="43" t="str">
        <f>IF(OR(O281="",P281="Done",P281="Accepted"),"",IF(TODAY()&gt;O281,TODAY()-O281,0))</f>
        <v/>
      </c>
      <c r="R281" s="9" t="n"/>
      <c r="S281" s="9" t="n"/>
      <c r="T281" s="43" t="str">
        <f>IF(OR(R281="",S281=""),"",R281*S281)</f>
        <v/>
      </c>
      <c r="U281" s="43" t="str">
        <f>IF(T281="","",IF(T281&gt;=THR_CRITICAL,"Critical",IF(T281&gt;=THR_HIGH,"High",IF(T281&gt;=THR_MEDIUM,"Medium","Low"))))</f>
        <v/>
      </c>
    </row>
    <row r="282">
      <c r="A282" s="44" t="n"/>
      <c r="B282" s="44" t="n"/>
      <c r="C282" s="44" t="n"/>
      <c r="D282" s="44" t="n"/>
      <c r="E282" s="44" t="n"/>
      <c r="F282" s="44" t="n"/>
      <c r="G282" s="44" t="n"/>
      <c r="H282" s="44" t="n"/>
      <c r="I282" s="44" t="n"/>
      <c r="J282" s="43" t="str">
        <f>IF(OR(H282="",I282=""),"",H282*I282)</f>
        <v/>
      </c>
      <c r="K282" s="43" t="str">
        <f>IF(J282="","",IF(J282&gt;=THR_CRITICAL,"Critical",IF(J282&gt;=THR_HIGH,"High",IF(J282&gt;=THR_MEDIUM,"Medium","Low"))))</f>
        <v/>
      </c>
      <c r="L282" s="44" t="n"/>
      <c r="M282" s="44" t="n"/>
      <c r="N282" s="44" t="n"/>
      <c r="O282" s="46" t="n"/>
      <c r="P282" s="44" t="n"/>
      <c r="Q282" s="43" t="str">
        <f>IF(OR(O282="",P282="Done",P282="Accepted"),"",IF(TODAY()&gt;O282,TODAY()-O282,0))</f>
        <v/>
      </c>
      <c r="R282" s="44" t="n"/>
      <c r="S282" s="44" t="n"/>
      <c r="T282" s="43" t="str">
        <f>IF(OR(R282="",S282=""),"",R282*S282)</f>
        <v/>
      </c>
      <c r="U282" s="43" t="str">
        <f>IF(T282="","",IF(T282&gt;=THR_CRITICAL,"Critical",IF(T282&gt;=THR_HIGH,"High",IF(T282&gt;=THR_MEDIUM,"Medium","Low"))))</f>
        <v/>
      </c>
    </row>
    <row r="283">
      <c r="A283" s="9" t="n"/>
      <c r="B283" s="9" t="n"/>
      <c r="C283" s="9" t="n"/>
      <c r="D283" s="9" t="n"/>
      <c r="E283" s="9" t="n"/>
      <c r="F283" s="9" t="n"/>
      <c r="G283" s="9" t="n"/>
      <c r="H283" s="9" t="n"/>
      <c r="I283" s="9" t="n"/>
      <c r="J283" s="43" t="str">
        <f>IF(OR(H283="",I283=""),"",H283*I283)</f>
        <v/>
      </c>
      <c r="K283" s="43" t="str">
        <f>IF(J283="","",IF(J283&gt;=THR_CRITICAL,"Critical",IF(J283&gt;=THR_HIGH,"High",IF(J283&gt;=THR_MEDIUM,"Medium","Low"))))</f>
        <v/>
      </c>
      <c r="L283" s="9" t="n"/>
      <c r="M283" s="9" t="n"/>
      <c r="N283" s="9" t="n"/>
      <c r="O283" s="42" t="n"/>
      <c r="P283" s="9" t="n"/>
      <c r="Q283" s="43" t="str">
        <f>IF(OR(O283="",P283="Done",P283="Accepted"),"",IF(TODAY()&gt;O283,TODAY()-O283,0))</f>
        <v/>
      </c>
      <c r="R283" s="9" t="n"/>
      <c r="S283" s="9" t="n"/>
      <c r="T283" s="43" t="str">
        <f>IF(OR(R283="",S283=""),"",R283*S283)</f>
        <v/>
      </c>
      <c r="U283" s="43" t="str">
        <f>IF(T283="","",IF(T283&gt;=THR_CRITICAL,"Critical",IF(T283&gt;=THR_HIGH,"High",IF(T283&gt;=THR_MEDIUM,"Medium","Low"))))</f>
        <v/>
      </c>
    </row>
    <row r="284">
      <c r="A284" s="44" t="n"/>
      <c r="B284" s="44" t="n"/>
      <c r="C284" s="44" t="n"/>
      <c r="D284" s="44" t="n"/>
      <c r="E284" s="44" t="n"/>
      <c r="F284" s="44" t="n"/>
      <c r="G284" s="44" t="n"/>
      <c r="H284" s="44" t="n"/>
      <c r="I284" s="44" t="n"/>
      <c r="J284" s="43" t="str">
        <f>IF(OR(H284="",I284=""),"",H284*I284)</f>
        <v/>
      </c>
      <c r="K284" s="43" t="str">
        <f>IF(J284="","",IF(J284&gt;=THR_CRITICAL,"Critical",IF(J284&gt;=THR_HIGH,"High",IF(J284&gt;=THR_MEDIUM,"Medium","Low"))))</f>
        <v/>
      </c>
      <c r="L284" s="44" t="n"/>
      <c r="M284" s="44" t="n"/>
      <c r="N284" s="44" t="n"/>
      <c r="O284" s="46" t="n"/>
      <c r="P284" s="44" t="n"/>
      <c r="Q284" s="43" t="str">
        <f>IF(OR(O284="",P284="Done",P284="Accepted"),"",IF(TODAY()&gt;O284,TODAY()-O284,0))</f>
        <v/>
      </c>
      <c r="R284" s="44" t="n"/>
      <c r="S284" s="44" t="n"/>
      <c r="T284" s="43" t="str">
        <f>IF(OR(R284="",S284=""),"",R284*S284)</f>
        <v/>
      </c>
      <c r="U284" s="43" t="str">
        <f>IF(T284="","",IF(T284&gt;=THR_CRITICAL,"Critical",IF(T284&gt;=THR_HIGH,"High",IF(T284&gt;=THR_MEDIUM,"Medium","Low"))))</f>
        <v/>
      </c>
    </row>
    <row r="285">
      <c r="A285" s="9" t="n"/>
      <c r="B285" s="9" t="n"/>
      <c r="C285" s="9" t="n"/>
      <c r="D285" s="9" t="n"/>
      <c r="E285" s="9" t="n"/>
      <c r="F285" s="9" t="n"/>
      <c r="G285" s="9" t="n"/>
      <c r="H285" s="9" t="n"/>
      <c r="I285" s="9" t="n"/>
      <c r="J285" s="43" t="str">
        <f>IF(OR(H285="",I285=""),"",H285*I285)</f>
        <v/>
      </c>
      <c r="K285" s="43" t="str">
        <f>IF(J285="","",IF(J285&gt;=THR_CRITICAL,"Critical",IF(J285&gt;=THR_HIGH,"High",IF(J285&gt;=THR_MEDIUM,"Medium","Low"))))</f>
        <v/>
      </c>
      <c r="L285" s="9" t="n"/>
      <c r="M285" s="9" t="n"/>
      <c r="N285" s="9" t="n"/>
      <c r="O285" s="42" t="n"/>
      <c r="P285" s="9" t="n"/>
      <c r="Q285" s="43" t="str">
        <f>IF(OR(O285="",P285="Done",P285="Accepted"),"",IF(TODAY()&gt;O285,TODAY()-O285,0))</f>
        <v/>
      </c>
      <c r="R285" s="9" t="n"/>
      <c r="S285" s="9" t="n"/>
      <c r="T285" s="43" t="str">
        <f>IF(OR(R285="",S285=""),"",R285*S285)</f>
        <v/>
      </c>
      <c r="U285" s="43" t="str">
        <f>IF(T285="","",IF(T285&gt;=THR_CRITICAL,"Critical",IF(T285&gt;=THR_HIGH,"High",IF(T285&gt;=THR_MEDIUM,"Medium","Low"))))</f>
        <v/>
      </c>
    </row>
    <row r="286">
      <c r="A286" s="44" t="n"/>
      <c r="B286" s="44" t="n"/>
      <c r="C286" s="44" t="n"/>
      <c r="D286" s="44" t="n"/>
      <c r="E286" s="44" t="n"/>
      <c r="F286" s="44" t="n"/>
      <c r="G286" s="44" t="n"/>
      <c r="H286" s="44" t="n"/>
      <c r="I286" s="44" t="n"/>
      <c r="J286" s="43" t="str">
        <f>IF(OR(H286="",I286=""),"",H286*I286)</f>
        <v/>
      </c>
      <c r="K286" s="43" t="str">
        <f>IF(J286="","",IF(J286&gt;=THR_CRITICAL,"Critical",IF(J286&gt;=THR_HIGH,"High",IF(J286&gt;=THR_MEDIUM,"Medium","Low"))))</f>
        <v/>
      </c>
      <c r="L286" s="44" t="n"/>
      <c r="M286" s="44" t="n"/>
      <c r="N286" s="44" t="n"/>
      <c r="O286" s="46" t="n"/>
      <c r="P286" s="44" t="n"/>
      <c r="Q286" s="43" t="str">
        <f>IF(OR(O286="",P286="Done",P286="Accepted"),"",IF(TODAY()&gt;O286,TODAY()-O286,0))</f>
        <v/>
      </c>
      <c r="R286" s="44" t="n"/>
      <c r="S286" s="44" t="n"/>
      <c r="T286" s="43" t="str">
        <f>IF(OR(R286="",S286=""),"",R286*S286)</f>
        <v/>
      </c>
      <c r="U286" s="43" t="str">
        <f>IF(T286="","",IF(T286&gt;=THR_CRITICAL,"Critical",IF(T286&gt;=THR_HIGH,"High",IF(T286&gt;=THR_MEDIUM,"Medium","Low"))))</f>
        <v/>
      </c>
    </row>
    <row r="287">
      <c r="A287" s="9" t="n"/>
      <c r="B287" s="9" t="n"/>
      <c r="C287" s="9" t="n"/>
      <c r="D287" s="9" t="n"/>
      <c r="E287" s="9" t="n"/>
      <c r="F287" s="9" t="n"/>
      <c r="G287" s="9" t="n"/>
      <c r="H287" s="9" t="n"/>
      <c r="I287" s="9" t="n"/>
      <c r="J287" s="43" t="str">
        <f>IF(OR(H287="",I287=""),"",H287*I287)</f>
        <v/>
      </c>
      <c r="K287" s="43" t="str">
        <f>IF(J287="","",IF(J287&gt;=THR_CRITICAL,"Critical",IF(J287&gt;=THR_HIGH,"High",IF(J287&gt;=THR_MEDIUM,"Medium","Low"))))</f>
        <v/>
      </c>
      <c r="L287" s="9" t="n"/>
      <c r="M287" s="9" t="n"/>
      <c r="N287" s="9" t="n"/>
      <c r="O287" s="42" t="n"/>
      <c r="P287" s="9" t="n"/>
      <c r="Q287" s="43" t="str">
        <f>IF(OR(O287="",P287="Done",P287="Accepted"),"",IF(TODAY()&gt;O287,TODAY()-O287,0))</f>
        <v/>
      </c>
      <c r="R287" s="9" t="n"/>
      <c r="S287" s="9" t="n"/>
      <c r="T287" s="43" t="str">
        <f>IF(OR(R287="",S287=""),"",R287*S287)</f>
        <v/>
      </c>
      <c r="U287" s="43" t="str">
        <f>IF(T287="","",IF(T287&gt;=THR_CRITICAL,"Critical",IF(T287&gt;=THR_HIGH,"High",IF(T287&gt;=THR_MEDIUM,"Medium","Low"))))</f>
        <v/>
      </c>
    </row>
    <row r="288">
      <c r="A288" s="44" t="n"/>
      <c r="B288" s="44" t="n"/>
      <c r="C288" s="44" t="n"/>
      <c r="D288" s="44" t="n"/>
      <c r="E288" s="44" t="n"/>
      <c r="F288" s="44" t="n"/>
      <c r="G288" s="44" t="n"/>
      <c r="H288" s="44" t="n"/>
      <c r="I288" s="44" t="n"/>
      <c r="J288" s="43" t="str">
        <f>IF(OR(H288="",I288=""),"",H288*I288)</f>
        <v/>
      </c>
      <c r="K288" s="43" t="str">
        <f>IF(J288="","",IF(J288&gt;=THR_CRITICAL,"Critical",IF(J288&gt;=THR_HIGH,"High",IF(J288&gt;=THR_MEDIUM,"Medium","Low"))))</f>
        <v/>
      </c>
      <c r="L288" s="44" t="n"/>
      <c r="M288" s="44" t="n"/>
      <c r="N288" s="44" t="n"/>
      <c r="O288" s="46" t="n"/>
      <c r="P288" s="44" t="n"/>
      <c r="Q288" s="43" t="str">
        <f>IF(OR(O288="",P288="Done",P288="Accepted"),"",IF(TODAY()&gt;O288,TODAY()-O288,0))</f>
        <v/>
      </c>
      <c r="R288" s="44" t="n"/>
      <c r="S288" s="44" t="n"/>
      <c r="T288" s="43" t="str">
        <f>IF(OR(R288="",S288=""),"",R288*S288)</f>
        <v/>
      </c>
      <c r="U288" s="43" t="str">
        <f>IF(T288="","",IF(T288&gt;=THR_CRITICAL,"Critical",IF(T288&gt;=THR_HIGH,"High",IF(T288&gt;=THR_MEDIUM,"Medium","Low"))))</f>
        <v/>
      </c>
    </row>
    <row r="289">
      <c r="A289" s="9" t="n"/>
      <c r="B289" s="9" t="n"/>
      <c r="C289" s="9" t="n"/>
      <c r="D289" s="9" t="n"/>
      <c r="E289" s="9" t="n"/>
      <c r="F289" s="9" t="n"/>
      <c r="G289" s="9" t="n"/>
      <c r="H289" s="9" t="n"/>
      <c r="I289" s="9" t="n"/>
      <c r="J289" s="43" t="str">
        <f>IF(OR(H289="",I289=""),"",H289*I289)</f>
        <v/>
      </c>
      <c r="K289" s="43" t="str">
        <f>IF(J289="","",IF(J289&gt;=THR_CRITICAL,"Critical",IF(J289&gt;=THR_HIGH,"High",IF(J289&gt;=THR_MEDIUM,"Medium","Low"))))</f>
        <v/>
      </c>
      <c r="L289" s="9" t="n"/>
      <c r="M289" s="9" t="n"/>
      <c r="N289" s="9" t="n"/>
      <c r="O289" s="42" t="n"/>
      <c r="P289" s="9" t="n"/>
      <c r="Q289" s="43" t="str">
        <f>IF(OR(O289="",P289="Done",P289="Accepted"),"",IF(TODAY()&gt;O289,TODAY()-O289,0))</f>
        <v/>
      </c>
      <c r="R289" s="9" t="n"/>
      <c r="S289" s="9" t="n"/>
      <c r="T289" s="43" t="str">
        <f>IF(OR(R289="",S289=""),"",R289*S289)</f>
        <v/>
      </c>
      <c r="U289" s="43" t="str">
        <f>IF(T289="","",IF(T289&gt;=THR_CRITICAL,"Critical",IF(T289&gt;=THR_HIGH,"High",IF(T289&gt;=THR_MEDIUM,"Medium","Low"))))</f>
        <v/>
      </c>
    </row>
    <row r="290">
      <c r="A290" s="44" t="n"/>
      <c r="B290" s="44" t="n"/>
      <c r="C290" s="44" t="n"/>
      <c r="D290" s="44" t="n"/>
      <c r="E290" s="44" t="n"/>
      <c r="F290" s="44" t="n"/>
      <c r="G290" s="44" t="n"/>
      <c r="H290" s="44" t="n"/>
      <c r="I290" s="44" t="n"/>
      <c r="J290" s="43" t="str">
        <f>IF(OR(H290="",I290=""),"",H290*I290)</f>
        <v/>
      </c>
      <c r="K290" s="43" t="str">
        <f>IF(J290="","",IF(J290&gt;=THR_CRITICAL,"Critical",IF(J290&gt;=THR_HIGH,"High",IF(J290&gt;=THR_MEDIUM,"Medium","Low"))))</f>
        <v/>
      </c>
      <c r="L290" s="44" t="n"/>
      <c r="M290" s="44" t="n"/>
      <c r="N290" s="44" t="n"/>
      <c r="O290" s="46" t="n"/>
      <c r="P290" s="44" t="n"/>
      <c r="Q290" s="43" t="str">
        <f>IF(OR(O290="",P290="Done",P290="Accepted"),"",IF(TODAY()&gt;O290,TODAY()-O290,0))</f>
        <v/>
      </c>
      <c r="R290" s="44" t="n"/>
      <c r="S290" s="44" t="n"/>
      <c r="T290" s="43" t="str">
        <f>IF(OR(R290="",S290=""),"",R290*S290)</f>
        <v/>
      </c>
      <c r="U290" s="43" t="str">
        <f>IF(T290="","",IF(T290&gt;=THR_CRITICAL,"Critical",IF(T290&gt;=THR_HIGH,"High",IF(T290&gt;=THR_MEDIUM,"Medium","Low"))))</f>
        <v/>
      </c>
    </row>
    <row r="291">
      <c r="A291" s="9" t="n"/>
      <c r="B291" s="9" t="n"/>
      <c r="C291" s="9" t="n"/>
      <c r="D291" s="9" t="n"/>
      <c r="E291" s="9" t="n"/>
      <c r="F291" s="9" t="n"/>
      <c r="G291" s="9" t="n"/>
      <c r="H291" s="9" t="n"/>
      <c r="I291" s="9" t="n"/>
      <c r="J291" s="43" t="str">
        <f>IF(OR(H291="",I291=""),"",H291*I291)</f>
        <v/>
      </c>
      <c r="K291" s="43" t="str">
        <f>IF(J291="","",IF(J291&gt;=THR_CRITICAL,"Critical",IF(J291&gt;=THR_HIGH,"High",IF(J291&gt;=THR_MEDIUM,"Medium","Low"))))</f>
        <v/>
      </c>
      <c r="L291" s="9" t="n"/>
      <c r="M291" s="9" t="n"/>
      <c r="N291" s="9" t="n"/>
      <c r="O291" s="42" t="n"/>
      <c r="P291" s="9" t="n"/>
      <c r="Q291" s="43" t="str">
        <f>IF(OR(O291="",P291="Done",P291="Accepted"),"",IF(TODAY()&gt;O291,TODAY()-O291,0))</f>
        <v/>
      </c>
      <c r="R291" s="9" t="n"/>
      <c r="S291" s="9" t="n"/>
      <c r="T291" s="43" t="str">
        <f>IF(OR(R291="",S291=""),"",R291*S291)</f>
        <v/>
      </c>
      <c r="U291" s="43" t="str">
        <f>IF(T291="","",IF(T291&gt;=THR_CRITICAL,"Critical",IF(T291&gt;=THR_HIGH,"High",IF(T291&gt;=THR_MEDIUM,"Medium","Low"))))</f>
        <v/>
      </c>
    </row>
    <row r="292">
      <c r="A292" s="44" t="n"/>
      <c r="B292" s="44" t="n"/>
      <c r="C292" s="44" t="n"/>
      <c r="D292" s="44" t="n"/>
      <c r="E292" s="44" t="n"/>
      <c r="F292" s="44" t="n"/>
      <c r="G292" s="44" t="n"/>
      <c r="H292" s="44" t="n"/>
      <c r="I292" s="44" t="n"/>
      <c r="J292" s="43" t="str">
        <f>IF(OR(H292="",I292=""),"",H292*I292)</f>
        <v/>
      </c>
      <c r="K292" s="43" t="str">
        <f>IF(J292="","",IF(J292&gt;=THR_CRITICAL,"Critical",IF(J292&gt;=THR_HIGH,"High",IF(J292&gt;=THR_MEDIUM,"Medium","Low"))))</f>
        <v/>
      </c>
      <c r="L292" s="44" t="n"/>
      <c r="M292" s="44" t="n"/>
      <c r="N292" s="44" t="n"/>
      <c r="O292" s="46" t="n"/>
      <c r="P292" s="44" t="n"/>
      <c r="Q292" s="43" t="str">
        <f>IF(OR(O292="",P292="Done",P292="Accepted"),"",IF(TODAY()&gt;O292,TODAY()-O292,0))</f>
        <v/>
      </c>
      <c r="R292" s="44" t="n"/>
      <c r="S292" s="44" t="n"/>
      <c r="T292" s="43" t="str">
        <f>IF(OR(R292="",S292=""),"",R292*S292)</f>
        <v/>
      </c>
      <c r="U292" s="43" t="str">
        <f>IF(T292="","",IF(T292&gt;=THR_CRITICAL,"Critical",IF(T292&gt;=THR_HIGH,"High",IF(T292&gt;=THR_MEDIUM,"Medium","Low"))))</f>
        <v/>
      </c>
    </row>
    <row r="293">
      <c r="A293" s="9" t="n"/>
      <c r="B293" s="9" t="n"/>
      <c r="C293" s="9" t="n"/>
      <c r="D293" s="9" t="n"/>
      <c r="E293" s="9" t="n"/>
      <c r="F293" s="9" t="n"/>
      <c r="G293" s="9" t="n"/>
      <c r="H293" s="9" t="n"/>
      <c r="I293" s="9" t="n"/>
      <c r="J293" s="43" t="str">
        <f>IF(OR(H293="",I293=""),"",H293*I293)</f>
        <v/>
      </c>
      <c r="K293" s="43" t="str">
        <f>IF(J293="","",IF(J293&gt;=THR_CRITICAL,"Critical",IF(J293&gt;=THR_HIGH,"High",IF(J293&gt;=THR_MEDIUM,"Medium","Low"))))</f>
        <v/>
      </c>
      <c r="L293" s="9" t="n"/>
      <c r="M293" s="9" t="n"/>
      <c r="N293" s="9" t="n"/>
      <c r="O293" s="42" t="n"/>
      <c r="P293" s="9" t="n"/>
      <c r="Q293" s="43" t="str">
        <f>IF(OR(O293="",P293="Done",P293="Accepted"),"",IF(TODAY()&gt;O293,TODAY()-O293,0))</f>
        <v/>
      </c>
      <c r="R293" s="9" t="n"/>
      <c r="S293" s="9" t="n"/>
      <c r="T293" s="43" t="str">
        <f>IF(OR(R293="",S293=""),"",R293*S293)</f>
        <v/>
      </c>
      <c r="U293" s="43" t="str">
        <f>IF(T293="","",IF(T293&gt;=THR_CRITICAL,"Critical",IF(T293&gt;=THR_HIGH,"High",IF(T293&gt;=THR_MEDIUM,"Medium","Low"))))</f>
        <v/>
      </c>
    </row>
    <row r="294">
      <c r="A294" s="44" t="n"/>
      <c r="B294" s="44" t="n"/>
      <c r="C294" s="44" t="n"/>
      <c r="D294" s="44" t="n"/>
      <c r="E294" s="44" t="n"/>
      <c r="F294" s="44" t="n"/>
      <c r="G294" s="44" t="n"/>
      <c r="H294" s="44" t="n"/>
      <c r="I294" s="44" t="n"/>
      <c r="J294" s="43" t="str">
        <f>IF(OR(H294="",I294=""),"",H294*I294)</f>
        <v/>
      </c>
      <c r="K294" s="43" t="str">
        <f>IF(J294="","",IF(J294&gt;=THR_CRITICAL,"Critical",IF(J294&gt;=THR_HIGH,"High",IF(J294&gt;=THR_MEDIUM,"Medium","Low"))))</f>
        <v/>
      </c>
      <c r="L294" s="44" t="n"/>
      <c r="M294" s="44" t="n"/>
      <c r="N294" s="44" t="n"/>
      <c r="O294" s="46" t="n"/>
      <c r="P294" s="44" t="n"/>
      <c r="Q294" s="43" t="str">
        <f>IF(OR(O294="",P294="Done",P294="Accepted"),"",IF(TODAY()&gt;O294,TODAY()-O294,0))</f>
        <v/>
      </c>
      <c r="R294" s="44" t="n"/>
      <c r="S294" s="44" t="n"/>
      <c r="T294" s="43" t="str">
        <f>IF(OR(R294="",S294=""),"",R294*S294)</f>
        <v/>
      </c>
      <c r="U294" s="43" t="str">
        <f>IF(T294="","",IF(T294&gt;=THR_CRITICAL,"Critical",IF(T294&gt;=THR_HIGH,"High",IF(T294&gt;=THR_MEDIUM,"Medium","Low"))))</f>
        <v/>
      </c>
    </row>
    <row r="295">
      <c r="A295" s="9" t="n"/>
      <c r="B295" s="9" t="n"/>
      <c r="C295" s="9" t="n"/>
      <c r="D295" s="9" t="n"/>
      <c r="E295" s="9" t="n"/>
      <c r="F295" s="9" t="n"/>
      <c r="G295" s="9" t="n"/>
      <c r="H295" s="9" t="n"/>
      <c r="I295" s="9" t="n"/>
      <c r="J295" s="43" t="str">
        <f>IF(OR(H295="",I295=""),"",H295*I295)</f>
        <v/>
      </c>
      <c r="K295" s="43" t="str">
        <f>IF(J295="","",IF(J295&gt;=THR_CRITICAL,"Critical",IF(J295&gt;=THR_HIGH,"High",IF(J295&gt;=THR_MEDIUM,"Medium","Low"))))</f>
        <v/>
      </c>
      <c r="L295" s="9" t="n"/>
      <c r="M295" s="9" t="n"/>
      <c r="N295" s="9" t="n"/>
      <c r="O295" s="42" t="n"/>
      <c r="P295" s="9" t="n"/>
      <c r="Q295" s="43" t="str">
        <f>IF(OR(O295="",P295="Done",P295="Accepted"),"",IF(TODAY()&gt;O295,TODAY()-O295,0))</f>
        <v/>
      </c>
      <c r="R295" s="9" t="n"/>
      <c r="S295" s="9" t="n"/>
      <c r="T295" s="43" t="str">
        <f>IF(OR(R295="",S295=""),"",R295*S295)</f>
        <v/>
      </c>
      <c r="U295" s="43" t="str">
        <f>IF(T295="","",IF(T295&gt;=THR_CRITICAL,"Critical",IF(T295&gt;=THR_HIGH,"High",IF(T295&gt;=THR_MEDIUM,"Medium","Low"))))</f>
        <v/>
      </c>
    </row>
    <row r="296">
      <c r="A296" s="44" t="n"/>
      <c r="B296" s="44" t="n"/>
      <c r="C296" s="44" t="n"/>
      <c r="D296" s="44" t="n"/>
      <c r="E296" s="44" t="n"/>
      <c r="F296" s="44" t="n"/>
      <c r="G296" s="44" t="n"/>
      <c r="H296" s="44" t="n"/>
      <c r="I296" s="44" t="n"/>
      <c r="J296" s="43" t="str">
        <f>IF(OR(H296="",I296=""),"",H296*I296)</f>
        <v/>
      </c>
      <c r="K296" s="43" t="str">
        <f>IF(J296="","",IF(J296&gt;=THR_CRITICAL,"Critical",IF(J296&gt;=THR_HIGH,"High",IF(J296&gt;=THR_MEDIUM,"Medium","Low"))))</f>
        <v/>
      </c>
      <c r="L296" s="44" t="n"/>
      <c r="M296" s="44" t="n"/>
      <c r="N296" s="44" t="n"/>
      <c r="O296" s="46" t="n"/>
      <c r="P296" s="44" t="n"/>
      <c r="Q296" s="43" t="str">
        <f>IF(OR(O296="",P296="Done",P296="Accepted"),"",IF(TODAY()&gt;O296,TODAY()-O296,0))</f>
        <v/>
      </c>
      <c r="R296" s="44" t="n"/>
      <c r="S296" s="44" t="n"/>
      <c r="T296" s="43" t="str">
        <f>IF(OR(R296="",S296=""),"",R296*S296)</f>
        <v/>
      </c>
      <c r="U296" s="43" t="str">
        <f>IF(T296="","",IF(T296&gt;=THR_CRITICAL,"Critical",IF(T296&gt;=THR_HIGH,"High",IF(T296&gt;=THR_MEDIUM,"Medium","Low"))))</f>
        <v/>
      </c>
    </row>
    <row r="297">
      <c r="A297" s="9" t="n"/>
      <c r="B297" s="9" t="n"/>
      <c r="C297" s="9" t="n"/>
      <c r="D297" s="9" t="n"/>
      <c r="E297" s="9" t="n"/>
      <c r="F297" s="9" t="n"/>
      <c r="G297" s="9" t="n"/>
      <c r="H297" s="9" t="n"/>
      <c r="I297" s="9" t="n"/>
      <c r="J297" s="43" t="str">
        <f>IF(OR(H297="",I297=""),"",H297*I297)</f>
        <v/>
      </c>
      <c r="K297" s="43" t="str">
        <f>IF(J297="","",IF(J297&gt;=THR_CRITICAL,"Critical",IF(J297&gt;=THR_HIGH,"High",IF(J297&gt;=THR_MEDIUM,"Medium","Low"))))</f>
        <v/>
      </c>
      <c r="L297" s="9" t="n"/>
      <c r="M297" s="9" t="n"/>
      <c r="N297" s="9" t="n"/>
      <c r="O297" s="42" t="n"/>
      <c r="P297" s="9" t="n"/>
      <c r="Q297" s="43" t="str">
        <f>IF(OR(O297="",P297="Done",P297="Accepted"),"",IF(TODAY()&gt;O297,TODAY()-O297,0))</f>
        <v/>
      </c>
      <c r="R297" s="9" t="n"/>
      <c r="S297" s="9" t="n"/>
      <c r="T297" s="43" t="str">
        <f>IF(OR(R297="",S297=""),"",R297*S297)</f>
        <v/>
      </c>
      <c r="U297" s="43" t="str">
        <f>IF(T297="","",IF(T297&gt;=THR_CRITICAL,"Critical",IF(T297&gt;=THR_HIGH,"High",IF(T297&gt;=THR_MEDIUM,"Medium","Low"))))</f>
        <v/>
      </c>
    </row>
    <row r="298">
      <c r="A298" s="44" t="n"/>
      <c r="B298" s="44" t="n"/>
      <c r="C298" s="44" t="n"/>
      <c r="D298" s="44" t="n"/>
      <c r="E298" s="44" t="n"/>
      <c r="F298" s="44" t="n"/>
      <c r="G298" s="44" t="n"/>
      <c r="H298" s="44" t="n"/>
      <c r="I298" s="44" t="n"/>
      <c r="J298" s="43" t="str">
        <f>IF(OR(H298="",I298=""),"",H298*I298)</f>
        <v/>
      </c>
      <c r="K298" s="43" t="str">
        <f>IF(J298="","",IF(J298&gt;=THR_CRITICAL,"Critical",IF(J298&gt;=THR_HIGH,"High",IF(J298&gt;=THR_MEDIUM,"Medium","Low"))))</f>
        <v/>
      </c>
      <c r="L298" s="44" t="n"/>
      <c r="M298" s="44" t="n"/>
      <c r="N298" s="44" t="n"/>
      <c r="O298" s="46" t="n"/>
      <c r="P298" s="44" t="n"/>
      <c r="Q298" s="43" t="str">
        <f>IF(OR(O298="",P298="Done",P298="Accepted"),"",IF(TODAY()&gt;O298,TODAY()-O298,0))</f>
        <v/>
      </c>
      <c r="R298" s="44" t="n"/>
      <c r="S298" s="44" t="n"/>
      <c r="T298" s="43" t="str">
        <f>IF(OR(R298="",S298=""),"",R298*S298)</f>
        <v/>
      </c>
      <c r="U298" s="43" t="str">
        <f>IF(T298="","",IF(T298&gt;=THR_CRITICAL,"Critical",IF(T298&gt;=THR_HIGH,"High",IF(T298&gt;=THR_MEDIUM,"Medium","Low"))))</f>
        <v/>
      </c>
    </row>
    <row r="299">
      <c r="A299" s="9" t="n"/>
      <c r="B299" s="9" t="n"/>
      <c r="C299" s="9" t="n"/>
      <c r="D299" s="9" t="n"/>
      <c r="E299" s="9" t="n"/>
      <c r="F299" s="9" t="n"/>
      <c r="G299" s="9" t="n"/>
      <c r="H299" s="9" t="n"/>
      <c r="I299" s="9" t="n"/>
      <c r="J299" s="43" t="str">
        <f>IF(OR(H299="",I299=""),"",H299*I299)</f>
        <v/>
      </c>
      <c r="K299" s="43" t="str">
        <f>IF(J299="","",IF(J299&gt;=THR_CRITICAL,"Critical",IF(J299&gt;=THR_HIGH,"High",IF(J299&gt;=THR_MEDIUM,"Medium","Low"))))</f>
        <v/>
      </c>
      <c r="L299" s="9" t="n"/>
      <c r="M299" s="9" t="n"/>
      <c r="N299" s="9" t="n"/>
      <c r="O299" s="42" t="n"/>
      <c r="P299" s="9" t="n"/>
      <c r="Q299" s="43" t="str">
        <f>IF(OR(O299="",P299="Done",P299="Accepted"),"",IF(TODAY()&gt;O299,TODAY()-O299,0))</f>
        <v/>
      </c>
      <c r="R299" s="9" t="n"/>
      <c r="S299" s="9" t="n"/>
      <c r="T299" s="43" t="str">
        <f>IF(OR(R299="",S299=""),"",R299*S299)</f>
        <v/>
      </c>
      <c r="U299" s="43" t="str">
        <f>IF(T299="","",IF(T299&gt;=THR_CRITICAL,"Critical",IF(T299&gt;=THR_HIGH,"High",IF(T299&gt;=THR_MEDIUM,"Medium","Low"))))</f>
        <v/>
      </c>
    </row>
    <row r="300">
      <c r="A300" s="44" t="n"/>
      <c r="B300" s="44" t="n"/>
      <c r="C300" s="44" t="n"/>
      <c r="D300" s="44" t="n"/>
      <c r="E300" s="44" t="n"/>
      <c r="F300" s="44" t="n"/>
      <c r="G300" s="44" t="n"/>
      <c r="H300" s="44" t="n"/>
      <c r="I300" s="44" t="n"/>
      <c r="J300" s="43" t="str">
        <f>IF(OR(H300="",I300=""),"",H300*I300)</f>
        <v/>
      </c>
      <c r="K300" s="43" t="str">
        <f>IF(J300="","",IF(J300&gt;=THR_CRITICAL,"Critical",IF(J300&gt;=THR_HIGH,"High",IF(J300&gt;=THR_MEDIUM,"Medium","Low"))))</f>
        <v/>
      </c>
      <c r="L300" s="44" t="n"/>
      <c r="M300" s="44" t="n"/>
      <c r="N300" s="44" t="n"/>
      <c r="O300" s="46" t="n"/>
      <c r="P300" s="44" t="n"/>
      <c r="Q300" s="43" t="str">
        <f>IF(OR(O300="",P300="Done",P300="Accepted"),"",IF(TODAY()&gt;O300,TODAY()-O300,0))</f>
        <v/>
      </c>
      <c r="R300" s="44" t="n"/>
      <c r="S300" s="44" t="n"/>
      <c r="T300" s="43" t="str">
        <f>IF(OR(R300="",S300=""),"",R300*S300)</f>
        <v/>
      </c>
      <c r="U300" s="43" t="str">
        <f>IF(T300="","",IF(T300&gt;=THR_CRITICAL,"Critical",IF(T300&gt;=THR_HIGH,"High",IF(T300&gt;=THR_MEDIUM,"Medium","Low"))))</f>
        <v/>
      </c>
    </row>
    <row r="301">
      <c r="A301" s="9" t="n"/>
      <c r="B301" s="9" t="n"/>
      <c r="C301" s="9" t="n"/>
      <c r="D301" s="9" t="n"/>
      <c r="E301" s="9" t="n"/>
      <c r="F301" s="9" t="n"/>
      <c r="G301" s="9" t="n"/>
      <c r="H301" s="9" t="n"/>
      <c r="I301" s="9" t="n"/>
      <c r="J301" s="43" t="str">
        <f>IF(OR(H301="",I301=""),"",H301*I301)</f>
        <v/>
      </c>
      <c r="K301" s="43" t="str">
        <f>IF(J301="","",IF(J301&gt;=THR_CRITICAL,"Critical",IF(J301&gt;=THR_HIGH,"High",IF(J301&gt;=THR_MEDIUM,"Medium","Low"))))</f>
        <v/>
      </c>
      <c r="L301" s="9" t="n"/>
      <c r="M301" s="9" t="n"/>
      <c r="N301" s="9" t="n"/>
      <c r="O301" s="42" t="n"/>
      <c r="P301" s="9" t="n"/>
      <c r="Q301" s="43" t="str">
        <f>IF(OR(O301="",P301="Done",P301="Accepted"),"",IF(TODAY()&gt;O301,TODAY()-O301,0))</f>
        <v/>
      </c>
      <c r="R301" s="9" t="n"/>
      <c r="S301" s="9" t="n"/>
      <c r="T301" s="43" t="str">
        <f>IF(OR(R301="",S301=""),"",R301*S301)</f>
        <v/>
      </c>
      <c r="U301" s="43" t="str">
        <f>IF(T301="","",IF(T301&gt;=THR_CRITICAL,"Critical",IF(T301&gt;=THR_HIGH,"High",IF(T301&gt;=THR_MEDIUM,"Medium","Low"))))</f>
        <v/>
      </c>
    </row>
    <row r="302">
      <c r="A302" s="44" t="n"/>
      <c r="B302" s="44" t="n"/>
      <c r="C302" s="44" t="n"/>
      <c r="D302" s="44" t="n"/>
      <c r="E302" s="44" t="n"/>
      <c r="F302" s="44" t="n"/>
      <c r="G302" s="44" t="n"/>
      <c r="H302" s="44" t="n"/>
      <c r="I302" s="44" t="n"/>
      <c r="J302" s="43" t="str">
        <f>IF(OR(H302="",I302=""),"",H302*I302)</f>
        <v/>
      </c>
      <c r="K302" s="43" t="str">
        <f>IF(J302="","",IF(J302&gt;=THR_CRITICAL,"Critical",IF(J302&gt;=THR_HIGH,"High",IF(J302&gt;=THR_MEDIUM,"Medium","Low"))))</f>
        <v/>
      </c>
      <c r="L302" s="44" t="n"/>
      <c r="M302" s="44" t="n"/>
      <c r="N302" s="44" t="n"/>
      <c r="O302" s="46" t="n"/>
      <c r="P302" s="44" t="n"/>
      <c r="Q302" s="43" t="str">
        <f>IF(OR(O302="",P302="Done",P302="Accepted"),"",IF(TODAY()&gt;O302,TODAY()-O302,0))</f>
        <v/>
      </c>
      <c r="R302" s="44" t="n"/>
      <c r="S302" s="44" t="n"/>
      <c r="T302" s="43" t="str">
        <f>IF(OR(R302="",S302=""),"",R302*S302)</f>
        <v/>
      </c>
      <c r="U302" s="43" t="str">
        <f>IF(T302="","",IF(T302&gt;=THR_CRITICAL,"Critical",IF(T302&gt;=THR_HIGH,"High",IF(T302&gt;=THR_MEDIUM,"Medium","Low"))))</f>
        <v/>
      </c>
    </row>
  </sheetData>
  <autoFilter ref="A2:U302"/>
  <mergeCells count="1">
    <mergeCell ref="A1:U1"/>
  </mergeCells>
  <conditionalFormatting sqref="K3:K302">
    <cfRule type="cellIs" priority="1" operator="equal" dxfId="0">
      <formula>"Critical"</formula>
    </cfRule>
    <cfRule type="cellIs" priority="2" operator="equal" dxfId="5">
      <formula>"High"</formula>
    </cfRule>
    <cfRule type="cellIs" priority="3" operator="equal" dxfId="1">
      <formula>"Medium"</formula>
    </cfRule>
    <cfRule type="cellIs" priority="4" operator="equal" dxfId="2">
      <formula>"Low"</formula>
    </cfRule>
  </conditionalFormatting>
  <conditionalFormatting sqref="U3:U302">
    <cfRule type="cellIs" priority="5" operator="equal" dxfId="0">
      <formula>"Critical"</formula>
    </cfRule>
    <cfRule type="cellIs" priority="6" operator="equal" dxfId="5">
      <formula>"High"</formula>
    </cfRule>
    <cfRule type="cellIs" priority="7" operator="equal" dxfId="1">
      <formula>"Medium"</formula>
    </cfRule>
    <cfRule type="cellIs" priority="8" operator="equal" dxfId="2">
      <formula>"Low"</formula>
    </cfRule>
  </conditionalFormatting>
  <conditionalFormatting sqref="P3:P302">
    <cfRule type="cellIs" priority="9" operator="equal" dxfId="2">
      <formula>"Done"</formula>
    </cfRule>
    <cfRule type="cellIs" priority="10" operator="equal" dxfId="4">
      <formula>"Accepted"</formula>
    </cfRule>
  </conditionalFormatting>
  <conditionalFormatting sqref="Q3:Q302">
    <cfRule type="expression" priority="11" dxfId="0">
      <formula>AND(ISNUMBER(Q3),Q3&gt;0)</formula>
    </cfRule>
  </conditionalFormatting>
  <dataValidations count="9">
    <dataValidation sqref="B3:B302" showDropDown="0" showInputMessage="0" showErrorMessage="1" allowBlank="1" type="list">
      <formula1>='ePHI Inventory'!$B$3:$B$302</formula1>
    </dataValidation>
    <dataValidation sqref="C3:C302" showDropDown="0" showInputMessage="0" showErrorMessage="1" allowBlank="1" errorTitle="Invalid entry" error="Pick a value from the list." type="list">
      <formula1>"Human: deliberate,Human: accidental,Technical,Natural,Environmental,Vendor"</formula1>
    </dataValidation>
    <dataValidation sqref="H3:H302" showDropDown="0" showInputMessage="0" showErrorMessage="1" allowBlank="1" errorTitle="Invalid score" error="Enter a whole number from 1 to 5." type="whole" operator="between">
      <formula1>1</formula1>
      <formula2>5</formula2>
    </dataValidation>
    <dataValidation sqref="I3:I302" showDropDown="0" showInputMessage="0" showErrorMessage="1" allowBlank="1" errorTitle="Invalid score" error="Enter a whole number from 1 to 5." type="whole" operator="between">
      <formula1>1</formula1>
      <formula2>5</formula2>
    </dataValidation>
    <dataValidation sqref="L3:L302" showDropDown="0" showInputMessage="0" showErrorMessage="1" allowBlank="1" errorTitle="Invalid entry" error="Pick a value from the list." type="list">
      <formula1>"Mitigate,Accept,Transfer,Avoid"</formula1>
    </dataValidation>
    <dataValidation sqref="O3:O302" showDropDown="0" showInputMessage="0" showErrorMessage="1" allowBlank="1" errorTitle="Invalid date" error="Enter a date, for example 2026-11-30." type="date" operator="greaterThan">
      <formula1>1</formula1>
    </dataValidation>
    <dataValidation sqref="P3:P302" showDropDown="0" showInputMessage="0" showErrorMessage="1" allowBlank="1" errorTitle="Invalid entry" error="Pick a value from the list." type="list">
      <formula1>"Open,In progress,Done,Accepted"</formula1>
    </dataValidation>
    <dataValidation sqref="R3:R302" showDropDown="0" showInputMessage="0" showErrorMessage="1" allowBlank="1" errorTitle="Invalid score" error="Enter a whole number from 1 to 5." type="whole" operator="between">
      <formula1>1</formula1>
      <formula2>5</formula2>
    </dataValidation>
    <dataValidation sqref="S3:S302" showDropDown="0" showInputMessage="0" showErrorMessage="1" allowBlank="1" errorTitle="Invalid score" error="Enter a whole number from 1 to 5." type="whole" operator="between">
      <formula1>1</formula1>
      <formula2>5</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SecureSlate</dc:creator>
  <dc:title>HIPAA Security Risk Assessment</dc:title>
  <dcterms:created xsi:type="dcterms:W3CDTF">2026-11-03T11:25:51Z</dcterms:created>
  <dcterms:modified xsi:type="dcterms:W3CDTF">2026-11-03T11:58:30Z</dcterms:modified>
</cp:coreProperties>
</file>