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Dashboard" sheetId="2" state="visible" r:id="rId2"/>
    <sheet name="Version &amp; Approval" sheetId="3" state="visible" r:id="rId3"/>
    <sheet name="Settings" sheetId="4" state="visible" r:id="rId4"/>
    <sheet name="Risk Treatment Plan" sheetId="5" state="visible" r:id="rId5"/>
    <sheet name="Annex A Controls" sheetId="6" state="visible" r:id="rId6"/>
  </sheets>
  <definedNames>
    <definedName name="THR_CRITICAL">Settings!$C$6</definedName>
    <definedName name="THR_HIGH">Settings!$C$7</definedName>
    <definedName name="THR_MEDIUM">Settings!$C$8</definedName>
    <definedName name="RISK_APPETITE">Settings!$C$9</definedName>
    <definedName name="DUE_SOON_DAYS">Settings!$C$10</definedName>
    <definedName name="LIKELIHOOD_SCALE">Settings!$B$13:$C$17</definedName>
    <definedName name="IMPACT_SCALE">Settings!$B$20:$C$24</definedName>
    <definedName name="_xlnm._FilterDatabase" localSheetId="4" hidden="1">'Risk Treatment Plan'!$A$2:$AA$302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8">
    <font>
      <name val="Calibri"/>
      <family val="2"/>
      <color theme="1"/>
      <sz val="11"/>
      <scheme val="minor"/>
    </font>
    <font>
      <b val="1"/>
      <color rgb="00FFFFFF"/>
      <sz val="16"/>
    </font>
    <font>
      <color rgb="00FFFFFF"/>
      <sz val="11"/>
    </font>
    <font>
      <b val="1"/>
      <color rgb="00FFFFFF"/>
    </font>
    <font>
      <b val="1"/>
    </font>
    <font>
      <i val="1"/>
      <color rgb="002F5597"/>
    </font>
    <font>
      <color rgb="00888888"/>
      <sz val="9"/>
    </font>
    <font>
      <b val="1"/>
      <color rgb="00FFFFFF"/>
      <sz val="14"/>
    </font>
    <font>
      <b val="1"/>
      <color rgb="00FFFFFF"/>
      <sz val="13"/>
    </font>
    <font>
      <color rgb="001F3864"/>
    </font>
    <font>
      <b val="1"/>
      <color rgb="00FFFFFF"/>
      <sz val="15"/>
    </font>
    <font>
      <b val="1"/>
      <color rgb="001F3864"/>
      <sz val="12"/>
    </font>
    <font>
      <b val="1"/>
      <color rgb="009C0006"/>
    </font>
    <font>
      <b val="1"/>
      <color rgb="00843C0C"/>
    </font>
    <font>
      <b val="1"/>
      <color rgb="009C5700"/>
    </font>
    <font>
      <b val="1"/>
      <color rgb="00006100"/>
    </font>
    <font>
      <b val="1"/>
      <color rgb="00595959"/>
    </font>
    <font>
      <i val="1"/>
      <color rgb="00808080"/>
      <sz val="9"/>
    </font>
  </fonts>
  <fills count="1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F5597"/>
      </patternFill>
    </fill>
    <fill>
      <patternFill patternType="solid">
        <fgColor rgb="00D9E1F2"/>
      </patternFill>
    </fill>
    <fill>
      <patternFill patternType="solid">
        <fgColor rgb="00EEF2FF"/>
      </patternFill>
    </fill>
    <fill>
      <patternFill patternType="solid">
        <fgColor rgb="00FFF2CC"/>
      </patternFill>
    </fill>
    <fill>
      <patternFill patternType="solid">
        <fgColor rgb="005B6F8E"/>
      </patternFill>
    </fill>
    <fill>
      <patternFill patternType="solid">
        <fgColor rgb="00F2F2F2"/>
      </patternFill>
    </fill>
    <fill>
      <patternFill patternType="solid">
        <fgColor rgb="00FFC7CE"/>
      </patternFill>
    </fill>
    <fill>
      <patternFill patternType="solid">
        <fgColor rgb="00FCE4D6"/>
      </patternFill>
    </fill>
    <fill>
      <patternFill patternType="solid">
        <fgColor rgb="00FFEB9C"/>
      </patternFill>
    </fill>
    <fill>
      <patternFill patternType="solid">
        <fgColor rgb="00C6EFCE"/>
      </patternFill>
    </fill>
    <fill>
      <patternFill patternType="solid">
        <fgColor rgb="00EDEDED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pivotButton="0" quotePrefix="0" xfId="0"/>
    <xf numFmtId="0" fontId="0" fillId="3" borderId="0" pivotButton="0" quotePrefix="0" xfId="0"/>
    <xf numFmtId="0" fontId="3" fillId="2" borderId="0" pivotButton="0" quotePrefix="0" xfId="0"/>
    <xf numFmtId="0" fontId="4" fillId="4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0" fillId="0" borderId="1" applyAlignment="1" pivotButton="0" quotePrefix="0" xfId="0">
      <alignment vertical="top" wrapText="1"/>
    </xf>
    <xf numFmtId="0" fontId="5" fillId="5" borderId="0" pivotButton="0" quotePrefix="0" xfId="0"/>
    <xf numFmtId="0" fontId="0" fillId="5" borderId="0" pivotButton="0" quotePrefix="0" xfId="0"/>
    <xf numFmtId="0" fontId="6" fillId="0" borderId="0" pivotButton="0" quotePrefix="0" xfId="0"/>
    <xf numFmtId="0" fontId="10" fillId="2" borderId="0" pivotButton="0" quotePrefix="0" xfId="0"/>
    <xf numFmtId="0" fontId="5" fillId="0" borderId="0" pivotButton="0" quotePrefix="0" xfId="0"/>
    <xf numFmtId="0" fontId="3" fillId="3" borderId="1" pivotButton="0" quotePrefix="0" xfId="0"/>
    <xf numFmtId="0" fontId="0" fillId="0" borderId="4" pivotButton="0" quotePrefix="0" xfId="0"/>
    <xf numFmtId="0" fontId="3" fillId="3" borderId="0" pivotButton="0" quotePrefix="0" xfId="0"/>
    <xf numFmtId="1" fontId="11" fillId="0" borderId="1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center"/>
    </xf>
    <xf numFmtId="9" fontId="11" fillId="0" borderId="1" applyAlignment="1" pivotButton="0" quotePrefix="0" xfId="0">
      <alignment horizontal="right"/>
    </xf>
    <xf numFmtId="0" fontId="14" fillId="11" borderId="1" applyAlignment="1" pivotButton="0" quotePrefix="0" xfId="0">
      <alignment horizontal="center" vertical="center"/>
    </xf>
    <xf numFmtId="0" fontId="13" fillId="10" borderId="1" applyAlignment="1" pivotButton="0" quotePrefix="0" xfId="0">
      <alignment horizontal="center" vertical="center"/>
    </xf>
    <xf numFmtId="0" fontId="12" fillId="9" borderId="1" applyAlignment="1" pivotButton="0" quotePrefix="0" xfId="0">
      <alignment horizontal="center" vertical="center"/>
    </xf>
    <xf numFmtId="0" fontId="15" fillId="12" borderId="1" applyAlignment="1" pivotButton="0" quotePrefix="0" xfId="0">
      <alignment horizontal="center" vertical="center"/>
    </xf>
    <xf numFmtId="0" fontId="17" fillId="0" borderId="0" pivotButton="0" quotePrefix="0" xfId="0"/>
    <xf numFmtId="0" fontId="12" fillId="9" borderId="1" pivotButton="0" quotePrefix="0" xfId="0"/>
    <xf numFmtId="9" fontId="0" fillId="0" borderId="1" pivotButton="0" quotePrefix="0" xfId="0"/>
    <xf numFmtId="0" fontId="13" fillId="10" borderId="1" pivotButton="0" quotePrefix="0" xfId="0"/>
    <xf numFmtId="0" fontId="14" fillId="11" borderId="1" pivotButton="0" quotePrefix="0" xfId="0"/>
    <xf numFmtId="0" fontId="15" fillId="12" borderId="1" pivotButton="0" quotePrefix="0" xfId="0"/>
    <xf numFmtId="0" fontId="16" fillId="13" borderId="1" pivotButton="0" quotePrefix="0" xfId="0"/>
    <xf numFmtId="0" fontId="0" fillId="4" borderId="1" pivotButton="0" quotePrefix="0" xfId="0"/>
    <xf numFmtId="0" fontId="7" fillId="2" borderId="0" pivotButton="0" quotePrefix="0" xfId="0"/>
    <xf numFmtId="0" fontId="0" fillId="6" borderId="1" pivotButton="0" quotePrefix="0" xfId="0"/>
    <xf numFmtId="0" fontId="0" fillId="6" borderId="1" applyAlignment="1" pivotButton="0" quotePrefix="0" xfId="0">
      <alignment vertical="top" wrapText="1"/>
    </xf>
    <xf numFmtId="0" fontId="8" fillId="2" borderId="0" pivotButton="0" quotePrefix="0" xfId="0"/>
    <xf numFmtId="0" fontId="3" fillId="3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9" fillId="8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164" fontId="0" fillId="4" borderId="1" applyAlignment="1" pivotButton="0" quotePrefix="0" xfId="0">
      <alignment vertical="top" wrapText="1"/>
    </xf>
    <xf numFmtId="9" fontId="0" fillId="4" borderId="1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ont>
        <b val="1"/>
        <color rgb="00843C0C"/>
      </font>
      <fill>
        <patternFill patternType="solid">
          <fgColor rgb="00FCE4D6"/>
          <bgColor rgb="00FCE4D6"/>
        </patternFill>
      </fill>
    </dxf>
    <dxf>
      <font>
        <b val="1"/>
        <color rgb="009C5700"/>
      </font>
      <fill>
        <patternFill patternType="solid">
          <fgColor rgb="00FFEB9C"/>
          <bgColor rgb="00FFEB9C"/>
        </patternFill>
      </fill>
    </dxf>
    <dxf>
      <font>
        <b val="1"/>
        <color rgb="00006100"/>
      </font>
      <fill>
        <patternFill patternType="solid">
          <fgColor rgb="00C6EFCE"/>
          <bgColor rgb="00C6EFCE"/>
        </patternFill>
      </fill>
    </dxf>
    <dxf>
      <font>
        <b val="1"/>
        <color rgb="00595959"/>
      </font>
      <fill>
        <patternFill patternType="solid">
          <fgColor rgb="00EDEDED"/>
          <bgColor rgb="00EDED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8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32" customWidth="1" min="2" max="2"/>
    <col width="70" customWidth="1" min="3" max="3"/>
  </cols>
  <sheetData>
    <row r="2">
      <c r="B2" s="1" t="inlineStr">
        <is>
          <t>ISO 27001 Risk Treatment Plan</t>
        </is>
      </c>
      <c r="C2" s="2" t="n"/>
    </row>
    <row r="3">
      <c r="B3" s="3" t="inlineStr">
        <is>
          <t>Treatment options · Annex A controls · owners and due dates · residual risk · acceptance (clause 6.1.3)</t>
        </is>
      </c>
      <c r="C3" s="4" t="n"/>
    </row>
    <row r="5">
      <c r="B5" s="5" t="inlineStr">
        <is>
          <t>DOCUMENT CONTROL</t>
        </is>
      </c>
      <c r="C5" s="2" t="n"/>
    </row>
    <row r="6">
      <c r="B6" s="6" t="inlineStr">
        <is>
          <t>Organization Name:</t>
        </is>
      </c>
      <c r="C6" s="7" t="inlineStr"/>
    </row>
    <row r="7">
      <c r="B7" s="6" t="inlineStr">
        <is>
          <t>Department / Team:</t>
        </is>
      </c>
      <c r="C7" s="7" t="inlineStr"/>
    </row>
    <row r="8">
      <c r="B8" s="6" t="inlineStr">
        <is>
          <t>Document Owner:</t>
        </is>
      </c>
      <c r="C8" s="7" t="inlineStr"/>
    </row>
    <row r="9">
      <c r="B9" s="6" t="inlineStr">
        <is>
          <t>Author / Prepared By:</t>
        </is>
      </c>
      <c r="C9" s="7" t="inlineStr"/>
    </row>
    <row r="10">
      <c r="B10" s="6" t="inlineStr">
        <is>
          <t>Version:</t>
        </is>
      </c>
      <c r="C10" s="7" t="inlineStr">
        <is>
          <t>1.0</t>
        </is>
      </c>
    </row>
    <row r="11">
      <c r="B11" s="6" t="inlineStr">
        <is>
          <t>Status:</t>
        </is>
      </c>
      <c r="C11" s="7" t="inlineStr">
        <is>
          <t>Draft</t>
        </is>
      </c>
    </row>
    <row r="12">
      <c r="B12" s="6" t="inlineStr">
        <is>
          <t>Date Created:</t>
        </is>
      </c>
      <c r="C12" s="7" t="inlineStr"/>
    </row>
    <row r="13">
      <c r="B13" s="6" t="inlineStr">
        <is>
          <t>Last Reviewed:</t>
        </is>
      </c>
      <c r="C13" s="7" t="inlineStr"/>
    </row>
    <row r="14">
      <c r="B14" s="6" t="inlineStr">
        <is>
          <t>Next Review Date:</t>
        </is>
      </c>
      <c r="C14" s="7" t="inlineStr"/>
    </row>
    <row r="15">
      <c r="B15" s="6" t="inlineStr">
        <is>
          <t>Classification:</t>
        </is>
      </c>
      <c r="C15" s="7" t="inlineStr">
        <is>
          <t>Confidential</t>
        </is>
      </c>
    </row>
    <row r="16">
      <c r="B16" s="6" t="inlineStr">
        <is>
          <t>Distribution:</t>
        </is>
      </c>
      <c r="C16" s="7" t="inlineStr">
        <is>
          <t>Internal. Do not distribute externally without approval.</t>
        </is>
      </c>
    </row>
    <row r="18">
      <c r="B18" s="5" t="inlineStr">
        <is>
          <t>HOW TO USE THIS WORKBOOK</t>
        </is>
      </c>
      <c r="C18" s="2" t="n"/>
    </row>
    <row r="19">
      <c r="B19" s="8" t="inlineStr">
        <is>
          <t>1. Settings</t>
        </is>
      </c>
      <c r="C19" s="9" t="inlineStr">
        <is>
          <t>Set your scoring thresholds and risk appetite (the highest residual score you accept without escalation).</t>
        </is>
      </c>
    </row>
    <row r="20" ht="63" customHeight="1">
      <c r="B20" s="8" t="inlineStr">
        <is>
          <t>2. Risk Treatment Plan</t>
        </is>
      </c>
      <c r="C20" s="9" t="inlineStr">
        <is>
          <t>One row per risk, so the Dashboard counts stay accurate. If a risk needs several actions, list them in Treatment action and use the last due date. Copy risks from your risk register, choose a treatment option and Annex A control, then track owner, dates and progress. Scores, levels, timeline status and the appetite check calculate automatically.</t>
        </is>
      </c>
    </row>
    <row r="21">
      <c r="B21" s="8" t="inlineStr">
        <is>
          <t>3. Annex A Controls</t>
        </is>
      </c>
      <c r="C21" s="9" t="inlineStr">
        <is>
          <t>Reference list of all 93 ISO/IEC 27001:2022 controls; it feeds the control dropdown. Keep your SoA consistent with the controls chosen here.</t>
        </is>
      </c>
    </row>
    <row r="22">
      <c r="B22" s="8" t="inlineStr">
        <is>
          <t>4. Dashboard</t>
        </is>
      </c>
      <c r="C22" s="9" t="inlineStr">
        <is>
          <t>Inherent vs residual levels, treatment options, overdue actions, risks above appetite and unaccepted residual risk. Bring it to management review (clause 9.3).</t>
        </is>
      </c>
    </row>
    <row r="23">
      <c r="B23" s="8" t="inlineStr">
        <is>
          <t>Owner acceptance</t>
        </is>
      </c>
      <c r="C23" s="9" t="inlineStr">
        <is>
          <t>Clause 6.1.3 f) requires risk owners to approve the plan and accept residual risk. Record the acceptance and date per row.</t>
        </is>
      </c>
    </row>
    <row r="24">
      <c r="B24" s="8" t="inlineStr">
        <is>
          <t>Example rows</t>
        </is>
      </c>
      <c r="C24" s="9" t="inlineStr">
        <is>
          <t>Rows R-001 to R-004 are examples. Overwrite or delete them. Formulas are ready for 300 rows.</t>
        </is>
      </c>
    </row>
    <row r="26">
      <c r="B26" s="10" t="inlineStr">
        <is>
          <t>Version history and approval sign-off are kept on the Version &amp; Approval tab. Fill in document control before your audit.</t>
        </is>
      </c>
      <c r="C26" s="11" t="n"/>
    </row>
    <row r="28">
      <c r="B28" s="12" t="inlineStr">
        <is>
          <t>© SecureSlate | getsecureslate.com | Template v1.0 | Provided as is, not legal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K41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12" customWidth="1" min="3" max="3"/>
    <col width="12" customWidth="1" min="4" max="4"/>
    <col width="3" customWidth="1" min="5" max="5"/>
    <col width="22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</cols>
  <sheetData>
    <row r="2" ht="26" customHeight="1">
      <c r="B2" s="13" t="inlineStr">
        <is>
          <t>RISK TREATMENT DASHBOARD</t>
        </is>
      </c>
    </row>
    <row r="3">
      <c r="B3" s="14" t="inlineStr">
        <is>
          <t>Updates automatically from the other tabs. Do not type in this sheet.</t>
        </is>
      </c>
    </row>
    <row r="5">
      <c r="B5" s="15" t="inlineStr">
        <is>
          <t>Key figures</t>
        </is>
      </c>
      <c r="C5" s="15" t="inlineStr">
        <is>
          <t>Value</t>
        </is>
      </c>
      <c r="D5" s="16" t="n"/>
      <c r="F5" s="17" t="inlineStr">
        <is>
          <t>Inherent risk heat map</t>
        </is>
      </c>
    </row>
    <row r="6">
      <c r="B6" s="7" t="inlineStr">
        <is>
          <t>Risks in the plan</t>
        </is>
      </c>
      <c r="C6" s="18">
        <f>COUNTA('Risk Treatment Plan'!$B$3:$B$302)</f>
        <v>4</v>
      </c>
      <c r="D6" s="16" t="n"/>
      <c r="F6" s="19" t="inlineStr">
        <is>
          <t>Likelihood \ Impact</t>
        </is>
      </c>
      <c r="G6" s="20" t="n">
        <v>1</v>
      </c>
      <c r="H6" s="20" t="n">
        <v>2</v>
      </c>
      <c r="I6" s="20" t="n">
        <v>3</v>
      </c>
      <c r="J6" s="20" t="n">
        <v>4</v>
      </c>
      <c r="K6" s="20" t="n">
        <v>5</v>
      </c>
    </row>
    <row r="7" ht="22" customHeight="1">
      <c r="B7" s="7" t="inlineStr">
        <is>
          <t>Average completion</t>
        </is>
      </c>
      <c r="C7" s="21">
        <f>IFERROR(SUMPRODUCT(('Risk Treatment Plan'!$B$3:$B$302&lt;&gt;"")*('Risk Treatment Plan'!$P$3:$P$302&lt;&gt;"Cancelled")*(('Risk Treatment Plan'!$P$3:$P$302="Completed")+('Risk Treatment Plan'!$P$3:$P$302&lt;&gt;"Completed")*'Risk Treatment Plan'!$Q$3:$Q$302))/SUMPRODUCT(('Risk Treatment Plan'!$B$3:$B$302&lt;&gt;"")*('Risk Treatment Plan'!$P$3:$P$302&lt;&gt;"Cancelled")),0)</f>
        <v>0.65</v>
      </c>
      <c r="D7" s="16" t="n"/>
      <c r="F7" s="20" t="n">
        <v>5</v>
      </c>
      <c r="G7" s="22">
        <f>COUNTIFS('Risk Treatment Plan'!$E$3:$E$302,5,'Risk Treatment Plan'!$F$3:$F$302,1)</f>
        <v>0</v>
      </c>
      <c r="H7" s="23">
        <f>COUNTIFS('Risk Treatment Plan'!$E$3:$E$302,5,'Risk Treatment Plan'!$F$3:$F$302,2)</f>
        <v>0</v>
      </c>
      <c r="I7" s="23">
        <f>COUNTIFS('Risk Treatment Plan'!$E$3:$E$302,5,'Risk Treatment Plan'!$F$3:$F$302,3)</f>
        <v>0</v>
      </c>
      <c r="J7" s="24">
        <f>COUNTIFS('Risk Treatment Plan'!$E$3:$E$302,5,'Risk Treatment Plan'!$F$3:$F$302,4)</f>
        <v>0</v>
      </c>
      <c r="K7" s="24">
        <f>COUNTIFS('Risk Treatment Plan'!$E$3:$E$302,5,'Risk Treatment Plan'!$F$3:$F$302,5)</f>
        <v>0</v>
      </c>
    </row>
    <row r="8" ht="22" customHeight="1">
      <c r="B8" s="7" t="inlineStr">
        <is>
          <t>Overdue actions</t>
        </is>
      </c>
      <c r="C8" s="18">
        <f>COUNTIF('Risk Treatment Plan'!$S$3:$S$302,"Overdue")</f>
        <v>0</v>
      </c>
      <c r="D8" s="16" t="n"/>
      <c r="F8" s="20" t="n">
        <v>4</v>
      </c>
      <c r="G8" s="25">
        <f>COUNTIFS('Risk Treatment Plan'!$E$3:$E$302,4,'Risk Treatment Plan'!$F$3:$F$302,1)</f>
        <v>0</v>
      </c>
      <c r="H8" s="22">
        <f>COUNTIFS('Risk Treatment Plan'!$E$3:$E$302,4,'Risk Treatment Plan'!$F$3:$F$302,2)</f>
        <v>0</v>
      </c>
      <c r="I8" s="23">
        <f>COUNTIFS('Risk Treatment Plan'!$E$3:$E$302,4,'Risk Treatment Plan'!$F$3:$F$302,3)</f>
        <v>0</v>
      </c>
      <c r="J8" s="23">
        <f>COUNTIFS('Risk Treatment Plan'!$E$3:$E$302,4,'Risk Treatment Plan'!$F$3:$F$302,4)</f>
        <v>0</v>
      </c>
      <c r="K8" s="24">
        <f>COUNTIFS('Risk Treatment Plan'!$E$3:$E$302,4,'Risk Treatment Plan'!$F$3:$F$302,5)</f>
        <v>1</v>
      </c>
    </row>
    <row r="9" ht="22" customHeight="1">
      <c r="B9" s="7" t="inlineStr">
        <is>
          <t>Due soon</t>
        </is>
      </c>
      <c r="C9" s="18">
        <f>COUNTIF('Risk Treatment Plan'!$S$3:$S$302,"Due soon")</f>
        <v>0</v>
      </c>
      <c r="D9" s="16" t="n"/>
      <c r="F9" s="20" t="n">
        <v>3</v>
      </c>
      <c r="G9" s="25">
        <f>COUNTIFS('Risk Treatment Plan'!$E$3:$E$302,3,'Risk Treatment Plan'!$F$3:$F$302,1)</f>
        <v>0</v>
      </c>
      <c r="H9" s="22">
        <f>COUNTIFS('Risk Treatment Plan'!$E$3:$E$302,3,'Risk Treatment Plan'!$F$3:$F$302,2)</f>
        <v>0</v>
      </c>
      <c r="I9" s="22">
        <f>COUNTIFS('Risk Treatment Plan'!$E$3:$E$302,3,'Risk Treatment Plan'!$F$3:$F$302,3)</f>
        <v>0</v>
      </c>
      <c r="J9" s="23">
        <f>COUNTIFS('Risk Treatment Plan'!$E$3:$E$302,3,'Risk Treatment Plan'!$F$3:$F$302,4)</f>
        <v>1</v>
      </c>
      <c r="K9" s="23">
        <f>COUNTIFS('Risk Treatment Plan'!$E$3:$E$302,3,'Risk Treatment Plan'!$F$3:$F$302,5)</f>
        <v>1</v>
      </c>
    </row>
    <row r="10" ht="22" customHeight="1">
      <c r="B10" s="7" t="inlineStr">
        <is>
          <t>Residual risk above appetite</t>
        </is>
      </c>
      <c r="C10" s="18">
        <f>COUNTIF('Risk Treatment Plan'!$X$3:$X$302,"No: escalate")</f>
        <v>1</v>
      </c>
      <c r="D10" s="16" t="n"/>
      <c r="F10" s="20" t="n">
        <v>2</v>
      </c>
      <c r="G10" s="25">
        <f>COUNTIFS('Risk Treatment Plan'!$E$3:$E$302,2,'Risk Treatment Plan'!$F$3:$F$302,1)</f>
        <v>0</v>
      </c>
      <c r="H10" s="25">
        <f>COUNTIFS('Risk Treatment Plan'!$E$3:$E$302,2,'Risk Treatment Plan'!$F$3:$F$302,2)</f>
        <v>1</v>
      </c>
      <c r="I10" s="22">
        <f>COUNTIFS('Risk Treatment Plan'!$E$3:$E$302,2,'Risk Treatment Plan'!$F$3:$F$302,3)</f>
        <v>0</v>
      </c>
      <c r="J10" s="22">
        <f>COUNTIFS('Risk Treatment Plan'!$E$3:$E$302,2,'Risk Treatment Plan'!$F$3:$F$302,4)</f>
        <v>0</v>
      </c>
      <c r="K10" s="23">
        <f>COUNTIFS('Risk Treatment Plan'!$E$3:$E$302,2,'Risk Treatment Plan'!$F$3:$F$302,5)</f>
        <v>0</v>
      </c>
    </row>
    <row r="11" ht="22" customHeight="1">
      <c r="B11" s="7" t="inlineStr">
        <is>
          <t>Residual risk not yet accepted by owner</t>
        </is>
      </c>
      <c r="C11" s="18">
        <f>SUMPRODUCT(--ISNUMBER('Risk Treatment Plan'!$V$3:$V$302),--('Risk Treatment Plan'!$Y$3:$Y$302&lt;&gt;"Yes"))</f>
        <v>2</v>
      </c>
      <c r="D11" s="16" t="n"/>
      <c r="F11" s="20" t="n">
        <v>1</v>
      </c>
      <c r="G11" s="25">
        <f>COUNTIFS('Risk Treatment Plan'!$E$3:$E$302,1,'Risk Treatment Plan'!$F$3:$F$302,1)</f>
        <v>0</v>
      </c>
      <c r="H11" s="25">
        <f>COUNTIFS('Risk Treatment Plan'!$E$3:$E$302,1,'Risk Treatment Plan'!$F$3:$F$302,2)</f>
        <v>0</v>
      </c>
      <c r="I11" s="25">
        <f>COUNTIFS('Risk Treatment Plan'!$E$3:$E$302,1,'Risk Treatment Plan'!$F$3:$F$302,3)</f>
        <v>0</v>
      </c>
      <c r="J11" s="25">
        <f>COUNTIFS('Risk Treatment Plan'!$E$3:$E$302,1,'Risk Treatment Plan'!$F$3:$F$302,4)</f>
        <v>0</v>
      </c>
      <c r="K11" s="22">
        <f>COUNTIFS('Risk Treatment Plan'!$E$3:$E$302,1,'Risk Treatment Plan'!$F$3:$F$302,5)</f>
        <v>0</v>
      </c>
    </row>
    <row r="13">
      <c r="B13" s="15" t="inlineStr">
        <is>
          <t>Inherent level</t>
        </is>
      </c>
      <c r="C13" s="15" t="inlineStr">
        <is>
          <t>Count</t>
        </is>
      </c>
      <c r="D13" s="15" t="inlineStr">
        <is>
          <t>Share</t>
        </is>
      </c>
      <c r="F13" s="26" t="inlineStr">
        <is>
          <t>Cell colours use the default thresholds. Counts update as you score risks.</t>
        </is>
      </c>
    </row>
    <row r="14">
      <c r="B14" s="27" t="inlineStr">
        <is>
          <t>Critical</t>
        </is>
      </c>
      <c r="C14" s="7">
        <f>COUNTIF('Risk Treatment Plan'!$H$3:$H$302,"Critical")</f>
        <v>1</v>
      </c>
      <c r="D14" s="28">
        <f>IF(SUM($C$14:$C$17)=0,0,C14/SUM($C$14:$C$17))</f>
        <v>0.25</v>
      </c>
    </row>
    <row r="15">
      <c r="B15" s="29" t="inlineStr">
        <is>
          <t>High</t>
        </is>
      </c>
      <c r="C15" s="7">
        <f>COUNTIF('Risk Treatment Plan'!$H$3:$H$302,"High")</f>
        <v>2</v>
      </c>
      <c r="D15" s="28">
        <f>IF(SUM($C$14:$C$17)=0,0,C15/SUM($C$14:$C$17))</f>
        <v>0.5</v>
      </c>
      <c r="F15" s="17" t="inlineStr">
        <is>
          <t>Residual risk heat map</t>
        </is>
      </c>
    </row>
    <row r="16">
      <c r="B16" s="30" t="inlineStr">
        <is>
          <t>Medium</t>
        </is>
      </c>
      <c r="C16" s="7">
        <f>COUNTIF('Risk Treatment Plan'!$H$3:$H$302,"Medium")</f>
        <v>0</v>
      </c>
      <c r="D16" s="28">
        <f>IF(SUM($C$14:$C$17)=0,0,C16/SUM($C$14:$C$17))</f>
        <v>0</v>
      </c>
      <c r="F16" s="19" t="inlineStr">
        <is>
          <t>Likelihood \ Impact</t>
        </is>
      </c>
      <c r="G16" s="20" t="n">
        <v>1</v>
      </c>
      <c r="H16" s="20" t="n">
        <v>2</v>
      </c>
      <c r="I16" s="20" t="n">
        <v>3</v>
      </c>
      <c r="J16" s="20" t="n">
        <v>4</v>
      </c>
      <c r="K16" s="20" t="n">
        <v>5</v>
      </c>
    </row>
    <row r="17" ht="22" customHeight="1">
      <c r="B17" s="31" t="inlineStr">
        <is>
          <t>Low</t>
        </is>
      </c>
      <c r="C17" s="7">
        <f>COUNTIF('Risk Treatment Plan'!$H$3:$H$302,"Low")</f>
        <v>1</v>
      </c>
      <c r="D17" s="28">
        <f>IF(SUM($C$14:$C$17)=0,0,C17/SUM($C$14:$C$17))</f>
        <v>0.25</v>
      </c>
      <c r="F17" s="20" t="n">
        <v>5</v>
      </c>
      <c r="G17" s="22">
        <f>COUNTIFS('Risk Treatment Plan'!$T$3:$T$302,5,'Risk Treatment Plan'!$U$3:$U$302,1)</f>
        <v>0</v>
      </c>
      <c r="H17" s="23">
        <f>COUNTIFS('Risk Treatment Plan'!$T$3:$T$302,5,'Risk Treatment Plan'!$U$3:$U$302,2)</f>
        <v>0</v>
      </c>
      <c r="I17" s="23">
        <f>COUNTIFS('Risk Treatment Plan'!$T$3:$T$302,5,'Risk Treatment Plan'!$U$3:$U$302,3)</f>
        <v>0</v>
      </c>
      <c r="J17" s="24">
        <f>COUNTIFS('Risk Treatment Plan'!$T$3:$T$302,5,'Risk Treatment Plan'!$U$3:$U$302,4)</f>
        <v>0</v>
      </c>
      <c r="K17" s="24">
        <f>COUNTIFS('Risk Treatment Plan'!$T$3:$T$302,5,'Risk Treatment Plan'!$U$3:$U$302,5)</f>
        <v>0</v>
      </c>
    </row>
    <row r="18" ht="22" customHeight="1">
      <c r="B18" s="8" t="inlineStr">
        <is>
          <t>Total</t>
        </is>
      </c>
      <c r="C18" s="8">
        <f>SUM(C14:C17)</f>
        <v>4</v>
      </c>
      <c r="F18" s="20" t="n">
        <v>4</v>
      </c>
      <c r="G18" s="25">
        <f>COUNTIFS('Risk Treatment Plan'!$T$3:$T$302,4,'Risk Treatment Plan'!$U$3:$U$302,1)</f>
        <v>0</v>
      </c>
      <c r="H18" s="22">
        <f>COUNTIFS('Risk Treatment Plan'!$T$3:$T$302,4,'Risk Treatment Plan'!$U$3:$U$302,2)</f>
        <v>0</v>
      </c>
      <c r="I18" s="23">
        <f>COUNTIFS('Risk Treatment Plan'!$T$3:$T$302,4,'Risk Treatment Plan'!$U$3:$U$302,3)</f>
        <v>0</v>
      </c>
      <c r="J18" s="23">
        <f>COUNTIFS('Risk Treatment Plan'!$T$3:$T$302,4,'Risk Treatment Plan'!$U$3:$U$302,4)</f>
        <v>0</v>
      </c>
      <c r="K18" s="24">
        <f>COUNTIFS('Risk Treatment Plan'!$T$3:$T$302,4,'Risk Treatment Plan'!$U$3:$U$302,5)</f>
        <v>0</v>
      </c>
    </row>
    <row r="19" ht="22" customHeight="1">
      <c r="F19" s="20" t="n">
        <v>3</v>
      </c>
      <c r="G19" s="25">
        <f>COUNTIFS('Risk Treatment Plan'!$T$3:$T$302,3,'Risk Treatment Plan'!$U$3:$U$302,1)</f>
        <v>0</v>
      </c>
      <c r="H19" s="22">
        <f>COUNTIFS('Risk Treatment Plan'!$T$3:$T$302,3,'Risk Treatment Plan'!$U$3:$U$302,2)</f>
        <v>0</v>
      </c>
      <c r="I19" s="22">
        <f>COUNTIFS('Risk Treatment Plan'!$T$3:$T$302,3,'Risk Treatment Plan'!$U$3:$U$302,3)</f>
        <v>0</v>
      </c>
      <c r="J19" s="23">
        <f>COUNTIFS('Risk Treatment Plan'!$T$3:$T$302,3,'Risk Treatment Plan'!$U$3:$U$302,4)</f>
        <v>0</v>
      </c>
      <c r="K19" s="23">
        <f>COUNTIFS('Risk Treatment Plan'!$T$3:$T$302,3,'Risk Treatment Plan'!$U$3:$U$302,5)</f>
        <v>0</v>
      </c>
    </row>
    <row r="20" ht="22" customHeight="1">
      <c r="B20" s="15" t="inlineStr">
        <is>
          <t>Residual level</t>
        </is>
      </c>
      <c r="C20" s="15" t="inlineStr">
        <is>
          <t>Count</t>
        </is>
      </c>
      <c r="D20" s="15" t="inlineStr">
        <is>
          <t>Share</t>
        </is>
      </c>
      <c r="F20" s="20" t="n">
        <v>2</v>
      </c>
      <c r="G20" s="25">
        <f>COUNTIFS('Risk Treatment Plan'!$T$3:$T$302,2,'Risk Treatment Plan'!$U$3:$U$302,1)</f>
        <v>0</v>
      </c>
      <c r="H20" s="25">
        <f>COUNTIFS('Risk Treatment Plan'!$T$3:$T$302,2,'Risk Treatment Plan'!$U$3:$U$302,2)</f>
        <v>1</v>
      </c>
      <c r="I20" s="22">
        <f>COUNTIFS('Risk Treatment Plan'!$T$3:$T$302,2,'Risk Treatment Plan'!$U$3:$U$302,3)</f>
        <v>2</v>
      </c>
      <c r="J20" s="22">
        <f>COUNTIFS('Risk Treatment Plan'!$T$3:$T$302,2,'Risk Treatment Plan'!$U$3:$U$302,4)</f>
        <v>0</v>
      </c>
      <c r="K20" s="23">
        <f>COUNTIFS('Risk Treatment Plan'!$T$3:$T$302,2,'Risk Treatment Plan'!$U$3:$U$302,5)</f>
        <v>1</v>
      </c>
    </row>
    <row r="21" ht="22" customHeight="1">
      <c r="B21" s="27" t="inlineStr">
        <is>
          <t>Critical</t>
        </is>
      </c>
      <c r="C21" s="7">
        <f>COUNTIF('Risk Treatment Plan'!$W$3:$W$302,"Critical")</f>
        <v>0</v>
      </c>
      <c r="D21" s="28">
        <f>IF(SUM($C$21:$C$24)=0,0,C21/SUM($C$21:$C$24))</f>
        <v>0</v>
      </c>
      <c r="F21" s="20" t="n">
        <v>1</v>
      </c>
      <c r="G21" s="25">
        <f>COUNTIFS('Risk Treatment Plan'!$T$3:$T$302,1,'Risk Treatment Plan'!$U$3:$U$302,1)</f>
        <v>0</v>
      </c>
      <c r="H21" s="25">
        <f>COUNTIFS('Risk Treatment Plan'!$T$3:$T$302,1,'Risk Treatment Plan'!$U$3:$U$302,2)</f>
        <v>0</v>
      </c>
      <c r="I21" s="25">
        <f>COUNTIFS('Risk Treatment Plan'!$T$3:$T$302,1,'Risk Treatment Plan'!$U$3:$U$302,3)</f>
        <v>0</v>
      </c>
      <c r="J21" s="25">
        <f>COUNTIFS('Risk Treatment Plan'!$T$3:$T$302,1,'Risk Treatment Plan'!$U$3:$U$302,4)</f>
        <v>0</v>
      </c>
      <c r="K21" s="22">
        <f>COUNTIFS('Risk Treatment Plan'!$T$3:$T$302,1,'Risk Treatment Plan'!$U$3:$U$302,5)</f>
        <v>0</v>
      </c>
    </row>
    <row r="22">
      <c r="B22" s="29" t="inlineStr">
        <is>
          <t>High</t>
        </is>
      </c>
      <c r="C22" s="7">
        <f>COUNTIF('Risk Treatment Plan'!$W$3:$W$302,"High")</f>
        <v>1</v>
      </c>
      <c r="D22" s="28">
        <f>IF(SUM($C$21:$C$24)=0,0,C22/SUM($C$21:$C$24))</f>
        <v>0.25</v>
      </c>
    </row>
    <row r="23">
      <c r="B23" s="30" t="inlineStr">
        <is>
          <t>Medium</t>
        </is>
      </c>
      <c r="C23" s="7">
        <f>COUNTIF('Risk Treatment Plan'!$W$3:$W$302,"Medium")</f>
        <v>2</v>
      </c>
      <c r="D23" s="28">
        <f>IF(SUM($C$21:$C$24)=0,0,C23/SUM($C$21:$C$24))</f>
        <v>0.5</v>
      </c>
      <c r="F23" s="26" t="inlineStr">
        <is>
          <t>Cell colours use the default thresholds. Counts update as you score risks.</t>
        </is>
      </c>
    </row>
    <row r="24">
      <c r="B24" s="31" t="inlineStr">
        <is>
          <t>Low</t>
        </is>
      </c>
      <c r="C24" s="7">
        <f>COUNTIF('Risk Treatment Plan'!$W$3:$W$302,"Low")</f>
        <v>1</v>
      </c>
      <c r="D24" s="28">
        <f>IF(SUM($C$21:$C$24)=0,0,C24/SUM($C$21:$C$24))</f>
        <v>0.25</v>
      </c>
    </row>
    <row r="25">
      <c r="B25" s="8" t="inlineStr">
        <is>
          <t>Total</t>
        </is>
      </c>
      <c r="C25" s="8">
        <f>SUM(C21:C24)</f>
        <v>4</v>
      </c>
    </row>
    <row r="27">
      <c r="B27" s="15" t="inlineStr">
        <is>
          <t>Treatment option</t>
        </is>
      </c>
      <c r="C27" s="15" t="inlineStr">
        <is>
          <t>Count</t>
        </is>
      </c>
      <c r="D27" s="15" t="inlineStr">
        <is>
          <t>Share</t>
        </is>
      </c>
    </row>
    <row r="28">
      <c r="B28" s="7" t="inlineStr">
        <is>
          <t>Modify</t>
        </is>
      </c>
      <c r="C28" s="7">
        <f>COUNTIF('Risk Treatment Plan'!$I$3:$I$302,"Modify")</f>
        <v>2</v>
      </c>
      <c r="D28" s="28">
        <f>IF(SUM($C$28:$C$31)=0,0,C28/SUM($C$28:$C$31))</f>
        <v>0.5</v>
      </c>
    </row>
    <row r="29">
      <c r="B29" s="7" t="inlineStr">
        <is>
          <t>Avoid</t>
        </is>
      </c>
      <c r="C29" s="7">
        <f>COUNTIF('Risk Treatment Plan'!$I$3:$I$302,"Avoid")</f>
        <v>0</v>
      </c>
      <c r="D29" s="28">
        <f>IF(SUM($C$28:$C$31)=0,0,C29/SUM($C$28:$C$31))</f>
        <v>0</v>
      </c>
    </row>
    <row r="30">
      <c r="B30" s="7" t="inlineStr">
        <is>
          <t>Share</t>
        </is>
      </c>
      <c r="C30" s="7">
        <f>COUNTIF('Risk Treatment Plan'!$I$3:$I$302,"Share")</f>
        <v>1</v>
      </c>
      <c r="D30" s="28">
        <f>IF(SUM($C$28:$C$31)=0,0,C30/SUM($C$28:$C$31))</f>
        <v>0.25</v>
      </c>
    </row>
    <row r="31">
      <c r="B31" s="7" t="inlineStr">
        <is>
          <t>Retain</t>
        </is>
      </c>
      <c r="C31" s="7">
        <f>COUNTIF('Risk Treatment Plan'!$I$3:$I$302,"Retain")</f>
        <v>1</v>
      </c>
      <c r="D31" s="28">
        <f>IF(SUM($C$28:$C$31)=0,0,C31/SUM($C$28:$C$31))</f>
        <v>0.25</v>
      </c>
    </row>
    <row r="32">
      <c r="B32" s="8" t="inlineStr">
        <is>
          <t>Total</t>
        </is>
      </c>
      <c r="C32" s="8">
        <f>SUM(C28:C31)</f>
        <v>4</v>
      </c>
    </row>
    <row r="34">
      <c r="B34" s="15" t="inlineStr">
        <is>
          <t>Timeline</t>
        </is>
      </c>
      <c r="C34" s="15" t="inlineStr">
        <is>
          <t>Count</t>
        </is>
      </c>
      <c r="D34" s="15" t="inlineStr">
        <is>
          <t>Share</t>
        </is>
      </c>
    </row>
    <row r="35">
      <c r="B35" s="27" t="inlineStr">
        <is>
          <t>Overdue</t>
        </is>
      </c>
      <c r="C35" s="7">
        <f>COUNTIF('Risk Treatment Plan'!$S$3:$S$302,"Overdue")</f>
        <v>0</v>
      </c>
      <c r="D35" s="28">
        <f>IF(SUM($C$35:$C$40)=0,0,C35/SUM($C$35:$C$40))</f>
        <v>0</v>
      </c>
    </row>
    <row r="36">
      <c r="B36" s="30" t="inlineStr">
        <is>
          <t>Due soon</t>
        </is>
      </c>
      <c r="C36" s="7">
        <f>COUNTIF('Risk Treatment Plan'!$S$3:$S$302,"Due soon")</f>
        <v>0</v>
      </c>
      <c r="D36" s="28">
        <f>IF(SUM($C$35:$C$40)=0,0,C36/SUM($C$35:$C$40))</f>
        <v>0</v>
      </c>
    </row>
    <row r="37">
      <c r="B37" s="31" t="inlineStr">
        <is>
          <t>On track</t>
        </is>
      </c>
      <c r="C37" s="7">
        <f>COUNTIF('Risk Treatment Plan'!$S$3:$S$302,"On track")</f>
        <v>2</v>
      </c>
      <c r="D37" s="28">
        <f>IF(SUM($C$35:$C$40)=0,0,C37/SUM($C$35:$C$40))</f>
        <v>0.5</v>
      </c>
    </row>
    <row r="38">
      <c r="B38" s="7" t="inlineStr">
        <is>
          <t>No due date</t>
        </is>
      </c>
      <c r="C38" s="7">
        <f>COUNTIF('Risk Treatment Plan'!$S$3:$S$302,"No due date")</f>
        <v>0</v>
      </c>
      <c r="D38" s="28">
        <f>IF(SUM($C$35:$C$40)=0,0,C38/SUM($C$35:$C$40))</f>
        <v>0</v>
      </c>
    </row>
    <row r="39">
      <c r="B39" s="31" t="inlineStr">
        <is>
          <t>Completed</t>
        </is>
      </c>
      <c r="C39" s="7">
        <f>COUNTIF('Risk Treatment Plan'!$S$3:$S$302,"Completed")</f>
        <v>2</v>
      </c>
      <c r="D39" s="28">
        <f>IF(SUM($C$35:$C$40)=0,0,C39/SUM($C$35:$C$40))</f>
        <v>0.5</v>
      </c>
    </row>
    <row r="40">
      <c r="B40" s="32" t="inlineStr">
        <is>
          <t>Cancelled</t>
        </is>
      </c>
      <c r="C40" s="7">
        <f>COUNTIF('Risk Treatment Plan'!$S$3:$S$302,"Cancelled")</f>
        <v>0</v>
      </c>
      <c r="D40" s="28">
        <f>IF(SUM($C$35:$C$40)=0,0,C40/SUM($C$35:$C$40))</f>
        <v>0</v>
      </c>
    </row>
    <row r="41">
      <c r="B41" s="8" t="inlineStr">
        <is>
          <t>Total</t>
        </is>
      </c>
      <c r="C41" s="8">
        <f>SUM(C35:C40)</f>
        <v>4</v>
      </c>
    </row>
  </sheetData>
  <mergeCells count="10">
    <mergeCell ref="F5:K5"/>
    <mergeCell ref="C6:D6"/>
    <mergeCell ref="C7:D7"/>
    <mergeCell ref="C10:D10"/>
    <mergeCell ref="C11:D11"/>
    <mergeCell ref="C5:D5"/>
    <mergeCell ref="C9:D9"/>
    <mergeCell ref="B2:K2"/>
    <mergeCell ref="C8:D8"/>
    <mergeCell ref="F15:K1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6" customWidth="1" min="3" max="3"/>
    <col width="40" customWidth="1" min="4" max="4"/>
    <col width="18" customWidth="1" min="5" max="5"/>
    <col width="18" customWidth="1" min="6" max="6"/>
    <col width="18" customWidth="1" min="7" max="7"/>
  </cols>
  <sheetData>
    <row r="2">
      <c r="B2" s="5" t="inlineStr">
        <is>
          <t>VERSION HISTORY</t>
        </is>
      </c>
      <c r="C2" s="2" t="n"/>
      <c r="D2" s="2" t="n"/>
      <c r="E2" s="2" t="n"/>
      <c r="F2" s="2" t="n"/>
      <c r="G2" s="2" t="n"/>
    </row>
    <row r="3">
      <c r="B3" s="15" t="inlineStr">
        <is>
          <t>Version</t>
        </is>
      </c>
      <c r="C3" s="15" t="inlineStr">
        <is>
          <t>Date</t>
        </is>
      </c>
      <c r="D3" s="15" t="inlineStr">
        <is>
          <t>Description of Changes</t>
        </is>
      </c>
      <c r="E3" s="15" t="inlineStr">
        <is>
          <t>Changed By</t>
        </is>
      </c>
      <c r="F3" s="15" t="inlineStr">
        <is>
          <t>Reviewed By</t>
        </is>
      </c>
      <c r="G3" s="15" t="inlineStr">
        <is>
          <t>Approved By</t>
        </is>
      </c>
    </row>
    <row r="4">
      <c r="B4" s="33" t="inlineStr">
        <is>
          <t>1.0</t>
        </is>
      </c>
      <c r="C4" s="33" t="n"/>
      <c r="D4" s="33" t="inlineStr">
        <is>
          <t>Initial release</t>
        </is>
      </c>
      <c r="E4" s="33" t="n"/>
      <c r="F4" s="33" t="n"/>
      <c r="G4" s="33" t="n"/>
    </row>
    <row r="5">
      <c r="B5" s="7" t="n"/>
      <c r="C5" s="7" t="n"/>
      <c r="D5" s="7" t="n"/>
      <c r="E5" s="7" t="n"/>
      <c r="F5" s="7" t="n"/>
      <c r="G5" s="7" t="n"/>
    </row>
    <row r="6">
      <c r="B6" s="33" t="n"/>
      <c r="C6" s="33" t="n"/>
      <c r="D6" s="33" t="n"/>
      <c r="E6" s="33" t="n"/>
      <c r="F6" s="33" t="n"/>
      <c r="G6" s="33" t="n"/>
    </row>
    <row r="7">
      <c r="B7" s="7" t="n"/>
      <c r="C7" s="7" t="n"/>
      <c r="D7" s="7" t="n"/>
      <c r="E7" s="7" t="n"/>
      <c r="F7" s="7" t="n"/>
      <c r="G7" s="7" t="n"/>
    </row>
    <row r="8">
      <c r="B8" s="33" t="n"/>
      <c r="C8" s="33" t="n"/>
      <c r="D8" s="33" t="n"/>
      <c r="E8" s="33" t="n"/>
      <c r="F8" s="33" t="n"/>
      <c r="G8" s="33" t="n"/>
    </row>
    <row r="9">
      <c r="B9" s="7" t="n"/>
      <c r="C9" s="7" t="n"/>
      <c r="D9" s="7" t="n"/>
      <c r="E9" s="7" t="n"/>
      <c r="F9" s="7" t="n"/>
      <c r="G9" s="7" t="n"/>
    </row>
    <row r="11">
      <c r="B11" s="5" t="inlineStr">
        <is>
          <t>APPROVAL SIGN-OFF</t>
        </is>
      </c>
      <c r="C11" s="2" t="n"/>
      <c r="D11" s="2" t="n"/>
      <c r="E11" s="2" t="n"/>
      <c r="F11" s="2" t="n"/>
      <c r="G11" s="2" t="n"/>
    </row>
    <row r="12">
      <c r="B12" s="15" t="inlineStr">
        <is>
          <t>Role</t>
        </is>
      </c>
      <c r="C12" s="15" t="inlineStr">
        <is>
          <t>Name (Print)</t>
        </is>
      </c>
      <c r="D12" s="15" t="inlineStr">
        <is>
          <t>Signature</t>
        </is>
      </c>
      <c r="E12" s="15" t="inlineStr">
        <is>
          <t>Date</t>
        </is>
      </c>
    </row>
    <row r="13">
      <c r="B13" s="8" t="inlineStr">
        <is>
          <t>Prepared By</t>
        </is>
      </c>
      <c r="C13" s="7" t="n"/>
      <c r="D13" s="7" t="n"/>
      <c r="E13" s="7" t="n"/>
    </row>
    <row r="14">
      <c r="B14" s="8" t="inlineStr">
        <is>
          <t>Reviewed By (Security Team)</t>
        </is>
      </c>
      <c r="C14" s="7" t="n"/>
      <c r="D14" s="7" t="n"/>
      <c r="E14" s="7" t="n"/>
    </row>
    <row r="15">
      <c r="B15" s="8" t="inlineStr">
        <is>
          <t>Approved By (CISO / Security Lead)</t>
        </is>
      </c>
      <c r="C15" s="7" t="n"/>
      <c r="D15" s="7" t="n"/>
      <c r="E15" s="7" t="n"/>
    </row>
    <row r="16">
      <c r="B16" s="8" t="inlineStr">
        <is>
          <t>Approved By (Executive Sponsor)</t>
        </is>
      </c>
      <c r="C16" s="7" t="n"/>
      <c r="D16" s="7" t="n"/>
      <c r="E16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24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6" customWidth="1" min="3" max="3"/>
    <col width="70" customWidth="1" min="4" max="4"/>
  </cols>
  <sheetData>
    <row r="2">
      <c r="B2" s="34" t="inlineStr">
        <is>
          <t>SETTINGS</t>
        </is>
      </c>
      <c r="C2" s="2" t="n"/>
      <c r="D2" s="2" t="n"/>
    </row>
    <row r="3">
      <c r="B3" s="14" t="inlineStr">
        <is>
          <t>Change the values in column C to fit your organization. Every formula in the workbook reads from here.</t>
        </is>
      </c>
    </row>
    <row r="5">
      <c r="B5" s="15" t="inlineStr">
        <is>
          <t>Risk scoring and appetite</t>
        </is>
      </c>
      <c r="C5" s="15" t="inlineStr">
        <is>
          <t>Value</t>
        </is>
      </c>
      <c r="D5" s="15" t="inlineStr">
        <is>
          <t>Notes</t>
        </is>
      </c>
    </row>
    <row r="6">
      <c r="B6" s="7" t="inlineStr">
        <is>
          <t>Critical when score is at least</t>
        </is>
      </c>
      <c r="C6" s="35" t="n">
        <v>17</v>
      </c>
      <c r="D6" s="9" t="inlineStr">
        <is>
          <t>Score = likelihood x impact (1 to 25).</t>
        </is>
      </c>
    </row>
    <row r="7">
      <c r="B7" s="7" t="inlineStr">
        <is>
          <t>High when score is at least</t>
        </is>
      </c>
      <c r="C7" s="35" t="n">
        <v>10</v>
      </c>
      <c r="D7" s="9" t="inlineStr"/>
    </row>
    <row r="8">
      <c r="B8" s="7" t="inlineStr">
        <is>
          <t>Medium when score is at least</t>
        </is>
      </c>
      <c r="C8" s="35" t="n">
        <v>5</v>
      </c>
      <c r="D8" s="9" t="inlineStr">
        <is>
          <t>Anything lower is Low.</t>
        </is>
      </c>
    </row>
    <row r="9">
      <c r="B9" s="7" t="inlineStr">
        <is>
          <t>Risk appetite: highest acceptable residual score</t>
        </is>
      </c>
      <c r="C9" s="35" t="n">
        <v>9</v>
      </c>
      <c r="D9" s="9" t="inlineStr">
        <is>
          <t>Residual scores above this are flagged for escalation to top management.</t>
        </is>
      </c>
    </row>
    <row r="10">
      <c r="B10" s="7" t="inlineStr">
        <is>
          <t>Due soon window (days)</t>
        </is>
      </c>
      <c r="C10" s="35" t="n">
        <v>14</v>
      </c>
      <c r="D10" s="9" t="inlineStr"/>
    </row>
    <row r="12">
      <c r="B12" s="15" t="inlineStr">
        <is>
          <t>Likelihood scale</t>
        </is>
      </c>
      <c r="C12" s="15" t="inlineStr">
        <is>
          <t>Score</t>
        </is>
      </c>
      <c r="D12" s="15" t="inlineStr">
        <is>
          <t>Meaning</t>
        </is>
      </c>
    </row>
    <row r="13">
      <c r="B13" s="9" t="inlineStr">
        <is>
          <t>Rare</t>
        </is>
      </c>
      <c r="C13" s="36" t="n">
        <v>1</v>
      </c>
      <c r="D13" s="9" t="inlineStr">
        <is>
          <t>Less than once in 5 years</t>
        </is>
      </c>
    </row>
    <row r="14">
      <c r="B14" s="9" t="inlineStr">
        <is>
          <t>Unlikely</t>
        </is>
      </c>
      <c r="C14" s="36" t="n">
        <v>2</v>
      </c>
      <c r="D14" s="9" t="inlineStr">
        <is>
          <t>Once in 2 to 5 years</t>
        </is>
      </c>
    </row>
    <row r="15">
      <c r="B15" s="9" t="inlineStr">
        <is>
          <t>Possible</t>
        </is>
      </c>
      <c r="C15" s="36" t="n">
        <v>3</v>
      </c>
      <c r="D15" s="9" t="inlineStr">
        <is>
          <t>About once a year</t>
        </is>
      </c>
    </row>
    <row r="16">
      <c r="B16" s="9" t="inlineStr">
        <is>
          <t>Likely</t>
        </is>
      </c>
      <c r="C16" s="36" t="n">
        <v>4</v>
      </c>
      <c r="D16" s="9" t="inlineStr">
        <is>
          <t>Several times a year</t>
        </is>
      </c>
    </row>
    <row r="17">
      <c r="B17" s="9" t="inlineStr">
        <is>
          <t>Almost certain</t>
        </is>
      </c>
      <c r="C17" s="36" t="n">
        <v>5</v>
      </c>
      <c r="D17" s="9" t="inlineStr">
        <is>
          <t>Monthly or more often</t>
        </is>
      </c>
    </row>
    <row r="19">
      <c r="B19" s="15" t="inlineStr">
        <is>
          <t>Impact scale</t>
        </is>
      </c>
      <c r="C19" s="15" t="inlineStr">
        <is>
          <t>Score</t>
        </is>
      </c>
      <c r="D19" s="15" t="inlineStr">
        <is>
          <t>Meaning</t>
        </is>
      </c>
    </row>
    <row r="20">
      <c r="B20" s="9" t="inlineStr">
        <is>
          <t>Negligible</t>
        </is>
      </c>
      <c r="C20" s="36" t="n">
        <v>1</v>
      </c>
      <c r="D20" s="9" t="inlineStr">
        <is>
          <t>No customer or patient effect, trivial cost</t>
        </is>
      </c>
    </row>
    <row r="21">
      <c r="B21" s="9" t="inlineStr">
        <is>
          <t>Minor</t>
        </is>
      </c>
      <c r="C21" s="36" t="n">
        <v>2</v>
      </c>
      <c r="D21" s="9" t="inlineStr">
        <is>
          <t>Limited internal disruption, small cost</t>
        </is>
      </c>
    </row>
    <row r="22">
      <c r="B22" s="9" t="inlineStr">
        <is>
          <t>Moderate</t>
        </is>
      </c>
      <c r="C22" s="36" t="n">
        <v>3</v>
      </c>
      <c r="D22" s="9" t="inlineStr">
        <is>
          <t>Some customers affected or a small data exposure</t>
        </is>
      </c>
    </row>
    <row r="23">
      <c r="B23" s="9" t="inlineStr">
        <is>
          <t>Major</t>
        </is>
      </c>
      <c r="C23" s="36" t="n">
        <v>4</v>
      </c>
      <c r="D23" s="9" t="inlineStr">
        <is>
          <t>Breach of sensitive data or outage affecting many customers</t>
        </is>
      </c>
    </row>
    <row r="24">
      <c r="B24" s="9" t="inlineStr">
        <is>
          <t>Severe</t>
        </is>
      </c>
      <c r="C24" s="36" t="n">
        <v>5</v>
      </c>
      <c r="D24" s="9" t="inlineStr">
        <is>
          <t>Regulatory action, large breach or threat to the business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F5597"/>
    <outlinePr summaryBelow="1" summaryRight="1"/>
    <pageSetUpPr/>
  </sheetPr>
  <dimension ref="A1:AA302"/>
  <sheetViews>
    <sheetView tabSelected="0" workbookViewId="0">
      <pane xSplit="2" ySplit="2" topLeftCell="C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30" customWidth="1" min="2" max="2"/>
    <col width="18" customWidth="1" min="3" max="3"/>
    <col width="14" customWidth="1" min="4" max="4"/>
    <col width="10" customWidth="1" min="5" max="5"/>
    <col width="9" customWidth="1" min="6" max="6"/>
    <col width="9" customWidth="1" min="7" max="7"/>
    <col width="10" customWidth="1" min="8" max="8"/>
    <col width="11" customWidth="1" min="9" max="9"/>
    <col width="32" customWidth="1" min="10" max="10"/>
    <col width="30" customWidth="1" min="11" max="11"/>
    <col width="14" customWidth="1" min="12" max="12"/>
    <col width="14" customWidth="1" min="13" max="13"/>
    <col width="12" customWidth="1" min="14" max="14"/>
    <col width="12" customWidth="1" min="15" max="15"/>
    <col width="12" customWidth="1" min="16" max="16"/>
    <col width="9" customWidth="1" min="17" max="17"/>
    <col width="9" customWidth="1" min="18" max="18"/>
    <col width="12" customWidth="1" min="19" max="19"/>
    <col width="10" customWidth="1" min="20" max="20"/>
    <col width="9" customWidth="1" min="21" max="21"/>
    <col width="9" customWidth="1" min="22" max="22"/>
    <col width="10" customWidth="1" min="23" max="23"/>
    <col width="11" customWidth="1" min="24" max="24"/>
    <col width="11" customWidth="1" min="25" max="25"/>
    <col width="12" customWidth="1" min="26" max="26"/>
    <col width="24" customWidth="1" min="27" max="27"/>
  </cols>
  <sheetData>
    <row r="1" ht="24" customHeight="1">
      <c r="A1" s="37" t="inlineStr">
        <is>
          <t>ISO 27001 RISK TREATMENT PLAN</t>
        </is>
      </c>
    </row>
    <row r="2" ht="42" customHeight="1">
      <c r="A2" s="38" t="inlineStr">
        <is>
          <t>Risk ID</t>
        </is>
      </c>
      <c r="B2" s="38" t="inlineStr">
        <is>
          <t>Risk description</t>
        </is>
      </c>
      <c r="C2" s="38" t="inlineStr">
        <is>
          <t>Asset / process</t>
        </is>
      </c>
      <c r="D2" s="38" t="inlineStr">
        <is>
          <t>Risk owner</t>
        </is>
      </c>
      <c r="E2" s="38" t="inlineStr">
        <is>
          <t>Inherent likelihood (1-5)</t>
        </is>
      </c>
      <c r="F2" s="38" t="inlineStr">
        <is>
          <t>Inherent impact (1-5)</t>
        </is>
      </c>
      <c r="G2" s="39" t="inlineStr">
        <is>
          <t>Inherent score</t>
        </is>
      </c>
      <c r="H2" s="39" t="inlineStr">
        <is>
          <t>Inherent level</t>
        </is>
      </c>
      <c r="I2" s="38" t="inlineStr">
        <is>
          <t>Treatment option</t>
        </is>
      </c>
      <c r="J2" s="38" t="inlineStr">
        <is>
          <t>Treatment action</t>
        </is>
      </c>
      <c r="K2" s="38" t="inlineStr">
        <is>
          <t>Primary Annex A control</t>
        </is>
      </c>
      <c r="L2" s="38" t="inlineStr">
        <is>
          <t>Other controls</t>
        </is>
      </c>
      <c r="M2" s="38" t="inlineStr">
        <is>
          <t>Action owner</t>
        </is>
      </c>
      <c r="N2" s="38" t="inlineStr">
        <is>
          <t>Start date</t>
        </is>
      </c>
      <c r="O2" s="38" t="inlineStr">
        <is>
          <t>Due date</t>
        </is>
      </c>
      <c r="P2" s="38" t="inlineStr">
        <is>
          <t>Status</t>
        </is>
      </c>
      <c r="Q2" s="38" t="inlineStr">
        <is>
          <t>% complete</t>
        </is>
      </c>
      <c r="R2" s="39" t="inlineStr">
        <is>
          <t>Days remaining</t>
        </is>
      </c>
      <c r="S2" s="39" t="inlineStr">
        <is>
          <t>Timeline</t>
        </is>
      </c>
      <c r="T2" s="38" t="inlineStr">
        <is>
          <t>Residual likelihood (1-5)</t>
        </is>
      </c>
      <c r="U2" s="38" t="inlineStr">
        <is>
          <t>Residual impact (1-5)</t>
        </is>
      </c>
      <c r="V2" s="39" t="inlineStr">
        <is>
          <t>Residual score</t>
        </is>
      </c>
      <c r="W2" s="39" t="inlineStr">
        <is>
          <t>Residual level</t>
        </is>
      </c>
      <c r="X2" s="39" t="inlineStr">
        <is>
          <t>Within appetite</t>
        </is>
      </c>
      <c r="Y2" s="38" t="inlineStr">
        <is>
          <t>Residual risk accepted by owner</t>
        </is>
      </c>
      <c r="Z2" s="38" t="inlineStr">
        <is>
          <t>Acceptance date</t>
        </is>
      </c>
      <c r="AA2" s="38" t="inlineStr">
        <is>
          <t>Notes</t>
        </is>
      </c>
    </row>
    <row r="3">
      <c r="A3" s="9" t="inlineStr">
        <is>
          <t>R-001</t>
        </is>
      </c>
      <c r="B3" s="9" t="inlineStr">
        <is>
          <t>Unauthorized access to production data through stolen admin credentials</t>
        </is>
      </c>
      <c r="C3" s="9" t="inlineStr">
        <is>
          <t>Production database</t>
        </is>
      </c>
      <c r="D3" s="9" t="inlineStr">
        <is>
          <t>CTO</t>
        </is>
      </c>
      <c r="E3" s="9" t="n">
        <v>4</v>
      </c>
      <c r="F3" s="9" t="n">
        <v>5</v>
      </c>
      <c r="G3" s="40">
        <f>IF(OR(E3="",F3=""),"",E3*F3)</f>
        <v>20</v>
      </c>
      <c r="H3" s="40" t="str">
        <f>IF(G3="","",IF(G3&gt;=THR_CRITICAL,"Critical",IF(G3&gt;=THR_HIGH,"High",IF(G3&gt;=THR_MEDIUM,"Medium","Low"))))</f>
        <v>Critical</v>
      </c>
      <c r="I3" s="9" t="inlineStr">
        <is>
          <t>Modify</t>
        </is>
      </c>
      <c r="J3" s="9" t="inlineStr">
        <is>
          <t>Enforce phishing-resistant MFA for all admin accounts</t>
        </is>
      </c>
      <c r="K3" s="9" t="inlineStr">
        <is>
          <t>8.5 Secure authentication</t>
        </is>
      </c>
      <c r="L3" s="9" t="inlineStr">
        <is>
          <t>5.17, 8.2</t>
        </is>
      </c>
      <c r="M3" s="9" t="inlineStr">
        <is>
          <t>IT Lead</t>
        </is>
      </c>
      <c r="N3" s="41" t="n">
        <v>46327</v>
      </c>
      <c r="O3" s="41" t="n">
        <v>46371</v>
      </c>
      <c r="P3" s="9" t="inlineStr">
        <is>
          <t>In progress</t>
        </is>
      </c>
      <c r="Q3" s="42" t="n">
        <v>0.6</v>
      </c>
      <c r="R3" s="40">
        <f>IF(OR(O3="",P3="Completed",P3="Cancelled"),"",O3-TODAY())</f>
        <v>42</v>
      </c>
      <c r="S3" s="40" t="str">
        <f>IF(B3="","",IF(P3="Completed","Completed",IF(P3="Cancelled","Cancelled",IF(O3="","No due date",IF(O3&lt;TODAY(),"Overdue",IF(O3-TODAY()&lt;=DUE_SOON_DAYS,"Due soon","On track"))))))</f>
        <v>On track</v>
      </c>
      <c r="T3" s="9" t="n">
        <v>2</v>
      </c>
      <c r="U3" s="9" t="n">
        <v>5</v>
      </c>
      <c r="V3" s="40">
        <f>IF(OR(T3="",U3=""),"",T3*U3)</f>
        <v>10</v>
      </c>
      <c r="W3" s="40" t="str">
        <f>IF(V3="","",IF(V3&gt;=THR_CRITICAL,"Critical",IF(V3&gt;=THR_HIGH,"High",IF(V3&gt;=THR_MEDIUM,"Medium","Low"))))</f>
        <v>High</v>
      </c>
      <c r="X3" s="40" t="str">
        <f>IF(V3="","",IF(V3&lt;=RISK_APPETITE,"Yes","No: escalate"))</f>
        <v>No: escalate</v>
      </c>
      <c r="Y3" s="9" t="n"/>
      <c r="Z3" s="41" t="n"/>
      <c r="AA3" s="9" t="n"/>
    </row>
    <row r="4">
      <c r="A4" s="43" t="inlineStr">
        <is>
          <t>R-002</t>
        </is>
      </c>
      <c r="B4" s="43" t="inlineStr">
        <is>
          <t>Ransomware encrypts file shares and backups</t>
        </is>
      </c>
      <c r="C4" s="43" t="inlineStr">
        <is>
          <t>Backups</t>
        </is>
      </c>
      <c r="D4" s="43" t="inlineStr">
        <is>
          <t>Head of Engineering</t>
        </is>
      </c>
      <c r="E4" s="43" t="n">
        <v>3</v>
      </c>
      <c r="F4" s="43" t="n">
        <v>5</v>
      </c>
      <c r="G4" s="40">
        <f>IF(OR(E4="",F4=""),"",E4*F4)</f>
        <v>15</v>
      </c>
      <c r="H4" s="40" t="str">
        <f>IF(G4="","",IF(G4&gt;=THR_CRITICAL,"Critical",IF(G4&gt;=THR_HIGH,"High",IF(G4&gt;=THR_MEDIUM,"Medium","Low"))))</f>
        <v>High</v>
      </c>
      <c r="I4" s="43" t="inlineStr">
        <is>
          <t>Modify</t>
        </is>
      </c>
      <c r="J4" s="43" t="inlineStr">
        <is>
          <t>Immutable, off-account backups with quarterly restore tests</t>
        </is>
      </c>
      <c r="K4" s="43" t="inlineStr">
        <is>
          <t>8.13 Information backup</t>
        </is>
      </c>
      <c r="L4" s="43" t="inlineStr">
        <is>
          <t>5.30</t>
        </is>
      </c>
      <c r="M4" s="43" t="inlineStr">
        <is>
          <t>SRE Lead</t>
        </is>
      </c>
      <c r="N4" s="44" t="n">
        <v>46310</v>
      </c>
      <c r="O4" s="44" t="n">
        <v>46346</v>
      </c>
      <c r="P4" s="43" t="inlineStr">
        <is>
          <t>Not started</t>
        </is>
      </c>
      <c r="Q4" s="45" t="n">
        <v>0</v>
      </c>
      <c r="R4" s="40">
        <f>IF(OR(O4="",P4="Completed",P4="Cancelled"),"",O4-TODAY())</f>
        <v>17</v>
      </c>
      <c r="S4" s="40" t="str">
        <f>IF(B4="","",IF(P4="Completed","Completed",IF(P4="Cancelled","Cancelled",IF(O4="","No due date",IF(O4&lt;TODAY(),"Overdue",IF(O4-TODAY()&lt;=DUE_SOON_DAYS,"Due soon","On track"))))))</f>
        <v>On track</v>
      </c>
      <c r="T4" s="43" t="n">
        <v>2</v>
      </c>
      <c r="U4" s="43" t="n">
        <v>3</v>
      </c>
      <c r="V4" s="40">
        <f>IF(OR(T4="",U4=""),"",T4*U4)</f>
        <v>6</v>
      </c>
      <c r="W4" s="40" t="str">
        <f>IF(V4="","",IF(V4&gt;=THR_CRITICAL,"Critical",IF(V4&gt;=THR_HIGH,"High",IF(V4&gt;=THR_MEDIUM,"Medium","Low"))))</f>
        <v>Medium</v>
      </c>
      <c r="X4" s="40" t="str">
        <f>IF(V4="","",IF(V4&lt;=RISK_APPETITE,"Yes","No: escalate"))</f>
        <v>Yes</v>
      </c>
      <c r="Y4" s="43" t="n"/>
      <c r="Z4" s="44" t="n"/>
      <c r="AA4" s="43" t="n"/>
    </row>
    <row r="5">
      <c r="A5" s="9" t="inlineStr">
        <is>
          <t>R-003</t>
        </is>
      </c>
      <c r="B5" s="9" t="inlineStr">
        <is>
          <t>Vendor breach exposes customer data</t>
        </is>
      </c>
      <c r="C5" s="9" t="inlineStr">
        <is>
          <t>Email marketing vendor</t>
        </is>
      </c>
      <c r="D5" s="9" t="inlineStr">
        <is>
          <t>COO</t>
        </is>
      </c>
      <c r="E5" s="9" t="n">
        <v>3</v>
      </c>
      <c r="F5" s="9" t="n">
        <v>4</v>
      </c>
      <c r="G5" s="40">
        <f>IF(OR(E5="",F5=""),"",E5*F5)</f>
        <v>12</v>
      </c>
      <c r="H5" s="40" t="str">
        <f>IF(G5="","",IF(G5&gt;=THR_CRITICAL,"Critical",IF(G5&gt;=THR_HIGH,"High",IF(G5&gt;=THR_MEDIUM,"Medium","Low"))))</f>
        <v>High</v>
      </c>
      <c r="I5" s="9" t="inlineStr">
        <is>
          <t>Share</t>
        </is>
      </c>
      <c r="J5" s="9" t="inlineStr">
        <is>
          <t>Add security clauses and breach notice SLA; cyber insurance</t>
        </is>
      </c>
      <c r="K5" s="9" t="inlineStr">
        <is>
          <t>5.20 Addressing information security within supplier agreements</t>
        </is>
      </c>
      <c r="L5" s="9" t="inlineStr">
        <is>
          <t>5.19, 5.21</t>
        </is>
      </c>
      <c r="M5" s="9" t="inlineStr">
        <is>
          <t>Legal</t>
        </is>
      </c>
      <c r="N5" s="41" t="n">
        <v>46266</v>
      </c>
      <c r="O5" s="41" t="n">
        <v>46326</v>
      </c>
      <c r="P5" s="9" t="inlineStr">
        <is>
          <t>Completed</t>
        </is>
      </c>
      <c r="Q5" s="42" t="n">
        <v>1</v>
      </c>
      <c r="R5" s="40" t="str">
        <f>IF(OR(O5="",P5="Completed",P5="Cancelled"),"",O5-TODAY())</f>
        <v/>
      </c>
      <c r="S5" s="40" t="str">
        <f>IF(B5="","",IF(P5="Completed","Completed",IF(P5="Cancelled","Cancelled",IF(O5="","No due date",IF(O5&lt;TODAY(),"Overdue",IF(O5-TODAY()&lt;=DUE_SOON_DAYS,"Due soon","On track"))))))</f>
        <v>Completed</v>
      </c>
      <c r="T5" s="9" t="n">
        <v>2</v>
      </c>
      <c r="U5" s="9" t="n">
        <v>3</v>
      </c>
      <c r="V5" s="40">
        <f>IF(OR(T5="",U5=""),"",T5*U5)</f>
        <v>6</v>
      </c>
      <c r="W5" s="40" t="str">
        <f>IF(V5="","",IF(V5&gt;=THR_CRITICAL,"Critical",IF(V5&gt;=THR_HIGH,"High",IF(V5&gt;=THR_MEDIUM,"Medium","Low"))))</f>
        <v>Medium</v>
      </c>
      <c r="X5" s="40" t="str">
        <f>IF(V5="","",IF(V5&lt;=RISK_APPETITE,"Yes","No: escalate"))</f>
        <v>Yes</v>
      </c>
      <c r="Y5" s="9" t="inlineStr">
        <is>
          <t>Yes</t>
        </is>
      </c>
      <c r="Z5" s="41" t="n">
        <v>46328</v>
      </c>
      <c r="AA5" s="9" t="n"/>
    </row>
    <row r="6">
      <c r="A6" s="43" t="inlineStr">
        <is>
          <t>R-004</t>
        </is>
      </c>
      <c r="B6" s="43" t="inlineStr">
        <is>
          <t>Office break-in and theft of devices</t>
        </is>
      </c>
      <c r="C6" s="43" t="inlineStr">
        <is>
          <t>Office</t>
        </is>
      </c>
      <c r="D6" s="43" t="inlineStr">
        <is>
          <t>COO</t>
        </is>
      </c>
      <c r="E6" s="43" t="n">
        <v>2</v>
      </c>
      <c r="F6" s="43" t="n">
        <v>2</v>
      </c>
      <c r="G6" s="40">
        <f>IF(OR(E6="",F6=""),"",E6*F6)</f>
        <v>4</v>
      </c>
      <c r="H6" s="40" t="str">
        <f>IF(G6="","",IF(G6&gt;=THR_CRITICAL,"Critical",IF(G6&gt;=THR_HIGH,"High",IF(G6&gt;=THR_MEDIUM,"Medium","Low"))))</f>
        <v>Low</v>
      </c>
      <c r="I6" s="43" t="inlineStr">
        <is>
          <t>Retain</t>
        </is>
      </c>
      <c r="J6" s="43" t="inlineStr">
        <is>
          <t>Accept: devices are encrypted and data is cloud-hosted</t>
        </is>
      </c>
      <c r="K6" s="43" t="inlineStr">
        <is>
          <t>7.1 Physical security perimeters</t>
        </is>
      </c>
      <c r="L6" s="43" t="inlineStr">
        <is>
          <t>8.1</t>
        </is>
      </c>
      <c r="M6" s="43" t="inlineStr">
        <is>
          <t>COO</t>
        </is>
      </c>
      <c r="N6" s="44" t="n"/>
      <c r="O6" s="44" t="n"/>
      <c r="P6" s="43" t="inlineStr">
        <is>
          <t>Completed</t>
        </is>
      </c>
      <c r="Q6" s="45" t="n">
        <v>1</v>
      </c>
      <c r="R6" s="40" t="str">
        <f>IF(OR(O6="",P6="Completed",P6="Cancelled"),"",O6-TODAY())</f>
        <v/>
      </c>
      <c r="S6" s="40" t="str">
        <f>IF(B6="","",IF(P6="Completed","Completed",IF(P6="Cancelled","Cancelled",IF(O6="","No due date",IF(O6&lt;TODAY(),"Overdue",IF(O6-TODAY()&lt;=DUE_SOON_DAYS,"Due soon","On track"))))))</f>
        <v>Completed</v>
      </c>
      <c r="T6" s="43" t="n">
        <v>2</v>
      </c>
      <c r="U6" s="43" t="n">
        <v>2</v>
      </c>
      <c r="V6" s="40">
        <f>IF(OR(T6="",U6=""),"",T6*U6)</f>
        <v>4</v>
      </c>
      <c r="W6" s="40" t="str">
        <f>IF(V6="","",IF(V6&gt;=THR_CRITICAL,"Critical",IF(V6&gt;=THR_HIGH,"High",IF(V6&gt;=THR_MEDIUM,"Medium","Low"))))</f>
        <v>Low</v>
      </c>
      <c r="X6" s="40" t="str">
        <f>IF(V6="","",IF(V6&lt;=RISK_APPETITE,"Yes","No: escalate"))</f>
        <v>Yes</v>
      </c>
      <c r="Y6" s="43" t="inlineStr">
        <is>
          <t>Yes</t>
        </is>
      </c>
      <c r="Z6" s="44" t="n">
        <v>46328</v>
      </c>
      <c r="AA6" s="43" t="n"/>
    </row>
    <row r="7">
      <c r="A7" s="9" t="n"/>
      <c r="B7" s="9" t="n"/>
      <c r="C7" s="9" t="n"/>
      <c r="D7" s="9" t="n"/>
      <c r="E7" s="9" t="n"/>
      <c r="F7" s="9" t="n"/>
      <c r="G7" s="40" t="str">
        <f>IF(OR(E7="",F7=""),"",E7*F7)</f>
        <v/>
      </c>
      <c r="H7" s="40" t="str">
        <f>IF(G7="","",IF(G7&gt;=THR_CRITICAL,"Critical",IF(G7&gt;=THR_HIGH,"High",IF(G7&gt;=THR_MEDIUM,"Medium","Low"))))</f>
        <v/>
      </c>
      <c r="I7" s="9" t="n"/>
      <c r="J7" s="9" t="n"/>
      <c r="K7" s="9" t="n"/>
      <c r="L7" s="9" t="n"/>
      <c r="M7" s="9" t="n"/>
      <c r="N7" s="41" t="n"/>
      <c r="O7" s="41" t="n"/>
      <c r="P7" s="9" t="n"/>
      <c r="Q7" s="42" t="n"/>
      <c r="R7" s="40" t="str">
        <f>IF(OR(O7="",P7="Completed",P7="Cancelled"),"",O7-TODAY())</f>
        <v/>
      </c>
      <c r="S7" s="40" t="str">
        <f>IF(B7="","",IF(P7="Completed","Completed",IF(P7="Cancelled","Cancelled",IF(O7="","No due date",IF(O7&lt;TODAY(),"Overdue",IF(O7-TODAY()&lt;=DUE_SOON_DAYS,"Due soon","On track"))))))</f>
        <v/>
      </c>
      <c r="T7" s="9" t="n"/>
      <c r="U7" s="9" t="n"/>
      <c r="V7" s="40" t="str">
        <f>IF(OR(T7="",U7=""),"",T7*U7)</f>
        <v/>
      </c>
      <c r="W7" s="40" t="str">
        <f>IF(V7="","",IF(V7&gt;=THR_CRITICAL,"Critical",IF(V7&gt;=THR_HIGH,"High",IF(V7&gt;=THR_MEDIUM,"Medium","Low"))))</f>
        <v/>
      </c>
      <c r="X7" s="40" t="str">
        <f>IF(V7="","",IF(V7&lt;=RISK_APPETITE,"Yes","No: escalate"))</f>
        <v/>
      </c>
      <c r="Y7" s="9" t="n"/>
      <c r="Z7" s="41" t="n"/>
      <c r="AA7" s="9" t="n"/>
    </row>
    <row r="8">
      <c r="A8" s="43" t="n"/>
      <c r="B8" s="43" t="n"/>
      <c r="C8" s="43" t="n"/>
      <c r="D8" s="43" t="n"/>
      <c r="E8" s="43" t="n"/>
      <c r="F8" s="43" t="n"/>
      <c r="G8" s="40" t="str">
        <f>IF(OR(E8="",F8=""),"",E8*F8)</f>
        <v/>
      </c>
      <c r="H8" s="40" t="str">
        <f>IF(G8="","",IF(G8&gt;=THR_CRITICAL,"Critical",IF(G8&gt;=THR_HIGH,"High",IF(G8&gt;=THR_MEDIUM,"Medium","Low"))))</f>
        <v/>
      </c>
      <c r="I8" s="43" t="n"/>
      <c r="J8" s="43" t="n"/>
      <c r="K8" s="43" t="n"/>
      <c r="L8" s="43" t="n"/>
      <c r="M8" s="43" t="n"/>
      <c r="N8" s="44" t="n"/>
      <c r="O8" s="44" t="n"/>
      <c r="P8" s="43" t="n"/>
      <c r="Q8" s="45" t="n"/>
      <c r="R8" s="40" t="str">
        <f>IF(OR(O8="",P8="Completed",P8="Cancelled"),"",O8-TODAY())</f>
        <v/>
      </c>
      <c r="S8" s="40" t="str">
        <f>IF(B8="","",IF(P8="Completed","Completed",IF(P8="Cancelled","Cancelled",IF(O8="","No due date",IF(O8&lt;TODAY(),"Overdue",IF(O8-TODAY()&lt;=DUE_SOON_DAYS,"Due soon","On track"))))))</f>
        <v/>
      </c>
      <c r="T8" s="43" t="n"/>
      <c r="U8" s="43" t="n"/>
      <c r="V8" s="40" t="str">
        <f>IF(OR(T8="",U8=""),"",T8*U8)</f>
        <v/>
      </c>
      <c r="W8" s="40" t="str">
        <f>IF(V8="","",IF(V8&gt;=THR_CRITICAL,"Critical",IF(V8&gt;=THR_HIGH,"High",IF(V8&gt;=THR_MEDIUM,"Medium","Low"))))</f>
        <v/>
      </c>
      <c r="X8" s="40" t="str">
        <f>IF(V8="","",IF(V8&lt;=RISK_APPETITE,"Yes","No: escalate"))</f>
        <v/>
      </c>
      <c r="Y8" s="43" t="n"/>
      <c r="Z8" s="44" t="n"/>
      <c r="AA8" s="43" t="n"/>
    </row>
    <row r="9">
      <c r="A9" s="9" t="n"/>
      <c r="B9" s="9" t="n"/>
      <c r="C9" s="9" t="n"/>
      <c r="D9" s="9" t="n"/>
      <c r="E9" s="9" t="n"/>
      <c r="F9" s="9" t="n"/>
      <c r="G9" s="40" t="str">
        <f>IF(OR(E9="",F9=""),"",E9*F9)</f>
        <v/>
      </c>
      <c r="H9" s="40" t="str">
        <f>IF(G9="","",IF(G9&gt;=THR_CRITICAL,"Critical",IF(G9&gt;=THR_HIGH,"High",IF(G9&gt;=THR_MEDIUM,"Medium","Low"))))</f>
        <v/>
      </c>
      <c r="I9" s="9" t="n"/>
      <c r="J9" s="9" t="n"/>
      <c r="K9" s="9" t="n"/>
      <c r="L9" s="9" t="n"/>
      <c r="M9" s="9" t="n"/>
      <c r="N9" s="41" t="n"/>
      <c r="O9" s="41" t="n"/>
      <c r="P9" s="9" t="n"/>
      <c r="Q9" s="42" t="n"/>
      <c r="R9" s="40" t="str">
        <f>IF(OR(O9="",P9="Completed",P9="Cancelled"),"",O9-TODAY())</f>
        <v/>
      </c>
      <c r="S9" s="40" t="str">
        <f>IF(B9="","",IF(P9="Completed","Completed",IF(P9="Cancelled","Cancelled",IF(O9="","No due date",IF(O9&lt;TODAY(),"Overdue",IF(O9-TODAY()&lt;=DUE_SOON_DAYS,"Due soon","On track"))))))</f>
        <v/>
      </c>
      <c r="T9" s="9" t="n"/>
      <c r="U9" s="9" t="n"/>
      <c r="V9" s="40" t="str">
        <f>IF(OR(T9="",U9=""),"",T9*U9)</f>
        <v/>
      </c>
      <c r="W9" s="40" t="str">
        <f>IF(V9="","",IF(V9&gt;=THR_CRITICAL,"Critical",IF(V9&gt;=THR_HIGH,"High",IF(V9&gt;=THR_MEDIUM,"Medium","Low"))))</f>
        <v/>
      </c>
      <c r="X9" s="40" t="str">
        <f>IF(V9="","",IF(V9&lt;=RISK_APPETITE,"Yes","No: escalate"))</f>
        <v/>
      </c>
      <c r="Y9" s="9" t="n"/>
      <c r="Z9" s="41" t="n"/>
      <c r="AA9" s="9" t="n"/>
    </row>
    <row r="10">
      <c r="A10" s="43" t="n"/>
      <c r="B10" s="43" t="n"/>
      <c r="C10" s="43" t="n"/>
      <c r="D10" s="43" t="n"/>
      <c r="E10" s="43" t="n"/>
      <c r="F10" s="43" t="n"/>
      <c r="G10" s="40" t="str">
        <f>IF(OR(E10="",F10=""),"",E10*F10)</f>
        <v/>
      </c>
      <c r="H10" s="40" t="str">
        <f>IF(G10="","",IF(G10&gt;=THR_CRITICAL,"Critical",IF(G10&gt;=THR_HIGH,"High",IF(G10&gt;=THR_MEDIUM,"Medium","Low"))))</f>
        <v/>
      </c>
      <c r="I10" s="43" t="n"/>
      <c r="J10" s="43" t="n"/>
      <c r="K10" s="43" t="n"/>
      <c r="L10" s="43" t="n"/>
      <c r="M10" s="43" t="n"/>
      <c r="N10" s="44" t="n"/>
      <c r="O10" s="44" t="n"/>
      <c r="P10" s="43" t="n"/>
      <c r="Q10" s="45" t="n"/>
      <c r="R10" s="40" t="str">
        <f>IF(OR(O10="",P10="Completed",P10="Cancelled"),"",O10-TODAY())</f>
        <v/>
      </c>
      <c r="S10" s="40" t="str">
        <f>IF(B10="","",IF(P10="Completed","Completed",IF(P10="Cancelled","Cancelled",IF(O10="","No due date",IF(O10&lt;TODAY(),"Overdue",IF(O10-TODAY()&lt;=DUE_SOON_DAYS,"Due soon","On track"))))))</f>
        <v/>
      </c>
      <c r="T10" s="43" t="n"/>
      <c r="U10" s="43" t="n"/>
      <c r="V10" s="40" t="str">
        <f>IF(OR(T10="",U10=""),"",T10*U10)</f>
        <v/>
      </c>
      <c r="W10" s="40" t="str">
        <f>IF(V10="","",IF(V10&gt;=THR_CRITICAL,"Critical",IF(V10&gt;=THR_HIGH,"High",IF(V10&gt;=THR_MEDIUM,"Medium","Low"))))</f>
        <v/>
      </c>
      <c r="X10" s="40" t="str">
        <f>IF(V10="","",IF(V10&lt;=RISK_APPETITE,"Yes","No: escalate"))</f>
        <v/>
      </c>
      <c r="Y10" s="43" t="n"/>
      <c r="Z10" s="44" t="n"/>
      <c r="AA10" s="43" t="n"/>
    </row>
    <row r="11">
      <c r="A11" s="9" t="n"/>
      <c r="B11" s="9" t="n"/>
      <c r="C11" s="9" t="n"/>
      <c r="D11" s="9" t="n"/>
      <c r="E11" s="9" t="n"/>
      <c r="F11" s="9" t="n"/>
      <c r="G11" s="40" t="str">
        <f>IF(OR(E11="",F11=""),"",E11*F11)</f>
        <v/>
      </c>
      <c r="H11" s="40" t="str">
        <f>IF(G11="","",IF(G11&gt;=THR_CRITICAL,"Critical",IF(G11&gt;=THR_HIGH,"High",IF(G11&gt;=THR_MEDIUM,"Medium","Low"))))</f>
        <v/>
      </c>
      <c r="I11" s="9" t="n"/>
      <c r="J11" s="9" t="n"/>
      <c r="K11" s="9" t="n"/>
      <c r="L11" s="9" t="n"/>
      <c r="M11" s="9" t="n"/>
      <c r="N11" s="41" t="n"/>
      <c r="O11" s="41" t="n"/>
      <c r="P11" s="9" t="n"/>
      <c r="Q11" s="42" t="n"/>
      <c r="R11" s="40" t="str">
        <f>IF(OR(O11="",P11="Completed",P11="Cancelled"),"",O11-TODAY())</f>
        <v/>
      </c>
      <c r="S11" s="40" t="str">
        <f>IF(B11="","",IF(P11="Completed","Completed",IF(P11="Cancelled","Cancelled",IF(O11="","No due date",IF(O11&lt;TODAY(),"Overdue",IF(O11-TODAY()&lt;=DUE_SOON_DAYS,"Due soon","On track"))))))</f>
        <v/>
      </c>
      <c r="T11" s="9" t="n"/>
      <c r="U11" s="9" t="n"/>
      <c r="V11" s="40" t="str">
        <f>IF(OR(T11="",U11=""),"",T11*U11)</f>
        <v/>
      </c>
      <c r="W11" s="40" t="str">
        <f>IF(V11="","",IF(V11&gt;=THR_CRITICAL,"Critical",IF(V11&gt;=THR_HIGH,"High",IF(V11&gt;=THR_MEDIUM,"Medium","Low"))))</f>
        <v/>
      </c>
      <c r="X11" s="40" t="str">
        <f>IF(V11="","",IF(V11&lt;=RISK_APPETITE,"Yes","No: escalate"))</f>
        <v/>
      </c>
      <c r="Y11" s="9" t="n"/>
      <c r="Z11" s="41" t="n"/>
      <c r="AA11" s="9" t="n"/>
    </row>
    <row r="12">
      <c r="A12" s="43" t="n"/>
      <c r="B12" s="43" t="n"/>
      <c r="C12" s="43" t="n"/>
      <c r="D12" s="43" t="n"/>
      <c r="E12" s="43" t="n"/>
      <c r="F12" s="43" t="n"/>
      <c r="G12" s="40" t="str">
        <f>IF(OR(E12="",F12=""),"",E12*F12)</f>
        <v/>
      </c>
      <c r="H12" s="40" t="str">
        <f>IF(G12="","",IF(G12&gt;=THR_CRITICAL,"Critical",IF(G12&gt;=THR_HIGH,"High",IF(G12&gt;=THR_MEDIUM,"Medium","Low"))))</f>
        <v/>
      </c>
      <c r="I12" s="43" t="n"/>
      <c r="J12" s="43" t="n"/>
      <c r="K12" s="43" t="n"/>
      <c r="L12" s="43" t="n"/>
      <c r="M12" s="43" t="n"/>
      <c r="N12" s="44" t="n"/>
      <c r="O12" s="44" t="n"/>
      <c r="P12" s="43" t="n"/>
      <c r="Q12" s="45" t="n"/>
      <c r="R12" s="40" t="str">
        <f>IF(OR(O12="",P12="Completed",P12="Cancelled"),"",O12-TODAY())</f>
        <v/>
      </c>
      <c r="S12" s="40" t="str">
        <f>IF(B12="","",IF(P12="Completed","Completed",IF(P12="Cancelled","Cancelled",IF(O12="","No due date",IF(O12&lt;TODAY(),"Overdue",IF(O12-TODAY()&lt;=DUE_SOON_DAYS,"Due soon","On track"))))))</f>
        <v/>
      </c>
      <c r="T12" s="43" t="n"/>
      <c r="U12" s="43" t="n"/>
      <c r="V12" s="40" t="str">
        <f>IF(OR(T12="",U12=""),"",T12*U12)</f>
        <v/>
      </c>
      <c r="W12" s="40" t="str">
        <f>IF(V12="","",IF(V12&gt;=THR_CRITICAL,"Critical",IF(V12&gt;=THR_HIGH,"High",IF(V12&gt;=THR_MEDIUM,"Medium","Low"))))</f>
        <v/>
      </c>
      <c r="X12" s="40" t="str">
        <f>IF(V12="","",IF(V12&lt;=RISK_APPETITE,"Yes","No: escalate"))</f>
        <v/>
      </c>
      <c r="Y12" s="43" t="n"/>
      <c r="Z12" s="44" t="n"/>
      <c r="AA12" s="43" t="n"/>
    </row>
    <row r="13">
      <c r="A13" s="9" t="n"/>
      <c r="B13" s="9" t="n"/>
      <c r="C13" s="9" t="n"/>
      <c r="D13" s="9" t="n"/>
      <c r="E13" s="9" t="n"/>
      <c r="F13" s="9" t="n"/>
      <c r="G13" s="40" t="str">
        <f>IF(OR(E13="",F13=""),"",E13*F13)</f>
        <v/>
      </c>
      <c r="H13" s="40" t="str">
        <f>IF(G13="","",IF(G13&gt;=THR_CRITICAL,"Critical",IF(G13&gt;=THR_HIGH,"High",IF(G13&gt;=THR_MEDIUM,"Medium","Low"))))</f>
        <v/>
      </c>
      <c r="I13" s="9" t="n"/>
      <c r="J13" s="9" t="n"/>
      <c r="K13" s="9" t="n"/>
      <c r="L13" s="9" t="n"/>
      <c r="M13" s="9" t="n"/>
      <c r="N13" s="41" t="n"/>
      <c r="O13" s="41" t="n"/>
      <c r="P13" s="9" t="n"/>
      <c r="Q13" s="42" t="n"/>
      <c r="R13" s="40" t="str">
        <f>IF(OR(O13="",P13="Completed",P13="Cancelled"),"",O13-TODAY())</f>
        <v/>
      </c>
      <c r="S13" s="40" t="str">
        <f>IF(B13="","",IF(P13="Completed","Completed",IF(P13="Cancelled","Cancelled",IF(O13="","No due date",IF(O13&lt;TODAY(),"Overdue",IF(O13-TODAY()&lt;=DUE_SOON_DAYS,"Due soon","On track"))))))</f>
        <v/>
      </c>
      <c r="T13" s="9" t="n"/>
      <c r="U13" s="9" t="n"/>
      <c r="V13" s="40" t="str">
        <f>IF(OR(T13="",U13=""),"",T13*U13)</f>
        <v/>
      </c>
      <c r="W13" s="40" t="str">
        <f>IF(V13="","",IF(V13&gt;=THR_CRITICAL,"Critical",IF(V13&gt;=THR_HIGH,"High",IF(V13&gt;=THR_MEDIUM,"Medium","Low"))))</f>
        <v/>
      </c>
      <c r="X13" s="40" t="str">
        <f>IF(V13="","",IF(V13&lt;=RISK_APPETITE,"Yes","No: escalate"))</f>
        <v/>
      </c>
      <c r="Y13" s="9" t="n"/>
      <c r="Z13" s="41" t="n"/>
      <c r="AA13" s="9" t="n"/>
    </row>
    <row r="14">
      <c r="A14" s="43" t="n"/>
      <c r="B14" s="43" t="n"/>
      <c r="C14" s="43" t="n"/>
      <c r="D14" s="43" t="n"/>
      <c r="E14" s="43" t="n"/>
      <c r="F14" s="43" t="n"/>
      <c r="G14" s="40" t="str">
        <f>IF(OR(E14="",F14=""),"",E14*F14)</f>
        <v/>
      </c>
      <c r="H14" s="40" t="str">
        <f>IF(G14="","",IF(G14&gt;=THR_CRITICAL,"Critical",IF(G14&gt;=THR_HIGH,"High",IF(G14&gt;=THR_MEDIUM,"Medium","Low"))))</f>
        <v/>
      </c>
      <c r="I14" s="43" t="n"/>
      <c r="J14" s="43" t="n"/>
      <c r="K14" s="43" t="n"/>
      <c r="L14" s="43" t="n"/>
      <c r="M14" s="43" t="n"/>
      <c r="N14" s="44" t="n"/>
      <c r="O14" s="44" t="n"/>
      <c r="P14" s="43" t="n"/>
      <c r="Q14" s="45" t="n"/>
      <c r="R14" s="40" t="str">
        <f>IF(OR(O14="",P14="Completed",P14="Cancelled"),"",O14-TODAY())</f>
        <v/>
      </c>
      <c r="S14" s="40" t="str">
        <f>IF(B14="","",IF(P14="Completed","Completed",IF(P14="Cancelled","Cancelled",IF(O14="","No due date",IF(O14&lt;TODAY(),"Overdue",IF(O14-TODAY()&lt;=DUE_SOON_DAYS,"Due soon","On track"))))))</f>
        <v/>
      </c>
      <c r="T14" s="43" t="n"/>
      <c r="U14" s="43" t="n"/>
      <c r="V14" s="40" t="str">
        <f>IF(OR(T14="",U14=""),"",T14*U14)</f>
        <v/>
      </c>
      <c r="W14" s="40" t="str">
        <f>IF(V14="","",IF(V14&gt;=THR_CRITICAL,"Critical",IF(V14&gt;=THR_HIGH,"High",IF(V14&gt;=THR_MEDIUM,"Medium","Low"))))</f>
        <v/>
      </c>
      <c r="X14" s="40" t="str">
        <f>IF(V14="","",IF(V14&lt;=RISK_APPETITE,"Yes","No: escalate"))</f>
        <v/>
      </c>
      <c r="Y14" s="43" t="n"/>
      <c r="Z14" s="44" t="n"/>
      <c r="AA14" s="43" t="n"/>
    </row>
    <row r="15">
      <c r="A15" s="9" t="n"/>
      <c r="B15" s="9" t="n"/>
      <c r="C15" s="9" t="n"/>
      <c r="D15" s="9" t="n"/>
      <c r="E15" s="9" t="n"/>
      <c r="F15" s="9" t="n"/>
      <c r="G15" s="40" t="str">
        <f>IF(OR(E15="",F15=""),"",E15*F15)</f>
        <v/>
      </c>
      <c r="H15" s="40" t="str">
        <f>IF(G15="","",IF(G15&gt;=THR_CRITICAL,"Critical",IF(G15&gt;=THR_HIGH,"High",IF(G15&gt;=THR_MEDIUM,"Medium","Low"))))</f>
        <v/>
      </c>
      <c r="I15" s="9" t="n"/>
      <c r="J15" s="9" t="n"/>
      <c r="K15" s="9" t="n"/>
      <c r="L15" s="9" t="n"/>
      <c r="M15" s="9" t="n"/>
      <c r="N15" s="41" t="n"/>
      <c r="O15" s="41" t="n"/>
      <c r="P15" s="9" t="n"/>
      <c r="Q15" s="42" t="n"/>
      <c r="R15" s="40" t="str">
        <f>IF(OR(O15="",P15="Completed",P15="Cancelled"),"",O15-TODAY())</f>
        <v/>
      </c>
      <c r="S15" s="40" t="str">
        <f>IF(B15="","",IF(P15="Completed","Completed",IF(P15="Cancelled","Cancelled",IF(O15="","No due date",IF(O15&lt;TODAY(),"Overdue",IF(O15-TODAY()&lt;=DUE_SOON_DAYS,"Due soon","On track"))))))</f>
        <v/>
      </c>
      <c r="T15" s="9" t="n"/>
      <c r="U15" s="9" t="n"/>
      <c r="V15" s="40" t="str">
        <f>IF(OR(T15="",U15=""),"",T15*U15)</f>
        <v/>
      </c>
      <c r="W15" s="40" t="str">
        <f>IF(V15="","",IF(V15&gt;=THR_CRITICAL,"Critical",IF(V15&gt;=THR_HIGH,"High",IF(V15&gt;=THR_MEDIUM,"Medium","Low"))))</f>
        <v/>
      </c>
      <c r="X15" s="40" t="str">
        <f>IF(V15="","",IF(V15&lt;=RISK_APPETITE,"Yes","No: escalate"))</f>
        <v/>
      </c>
      <c r="Y15" s="9" t="n"/>
      <c r="Z15" s="41" t="n"/>
      <c r="AA15" s="9" t="n"/>
    </row>
    <row r="16">
      <c r="A16" s="43" t="n"/>
      <c r="B16" s="43" t="n"/>
      <c r="C16" s="43" t="n"/>
      <c r="D16" s="43" t="n"/>
      <c r="E16" s="43" t="n"/>
      <c r="F16" s="43" t="n"/>
      <c r="G16" s="40" t="str">
        <f>IF(OR(E16="",F16=""),"",E16*F16)</f>
        <v/>
      </c>
      <c r="H16" s="40" t="str">
        <f>IF(G16="","",IF(G16&gt;=THR_CRITICAL,"Critical",IF(G16&gt;=THR_HIGH,"High",IF(G16&gt;=THR_MEDIUM,"Medium","Low"))))</f>
        <v/>
      </c>
      <c r="I16" s="43" t="n"/>
      <c r="J16" s="43" t="n"/>
      <c r="K16" s="43" t="n"/>
      <c r="L16" s="43" t="n"/>
      <c r="M16" s="43" t="n"/>
      <c r="N16" s="44" t="n"/>
      <c r="O16" s="44" t="n"/>
      <c r="P16" s="43" t="n"/>
      <c r="Q16" s="45" t="n"/>
      <c r="R16" s="40" t="str">
        <f>IF(OR(O16="",P16="Completed",P16="Cancelled"),"",O16-TODAY())</f>
        <v/>
      </c>
      <c r="S16" s="40" t="str">
        <f>IF(B16="","",IF(P16="Completed","Completed",IF(P16="Cancelled","Cancelled",IF(O16="","No due date",IF(O16&lt;TODAY(),"Overdue",IF(O16-TODAY()&lt;=DUE_SOON_DAYS,"Due soon","On track"))))))</f>
        <v/>
      </c>
      <c r="T16" s="43" t="n"/>
      <c r="U16" s="43" t="n"/>
      <c r="V16" s="40" t="str">
        <f>IF(OR(T16="",U16=""),"",T16*U16)</f>
        <v/>
      </c>
      <c r="W16" s="40" t="str">
        <f>IF(V16="","",IF(V16&gt;=THR_CRITICAL,"Critical",IF(V16&gt;=THR_HIGH,"High",IF(V16&gt;=THR_MEDIUM,"Medium","Low"))))</f>
        <v/>
      </c>
      <c r="X16" s="40" t="str">
        <f>IF(V16="","",IF(V16&lt;=RISK_APPETITE,"Yes","No: escalate"))</f>
        <v/>
      </c>
      <c r="Y16" s="43" t="n"/>
      <c r="Z16" s="44" t="n"/>
      <c r="AA16" s="43" t="n"/>
    </row>
    <row r="17">
      <c r="A17" s="9" t="n"/>
      <c r="B17" s="9" t="n"/>
      <c r="C17" s="9" t="n"/>
      <c r="D17" s="9" t="n"/>
      <c r="E17" s="9" t="n"/>
      <c r="F17" s="9" t="n"/>
      <c r="G17" s="40" t="str">
        <f>IF(OR(E17="",F17=""),"",E17*F17)</f>
        <v/>
      </c>
      <c r="H17" s="40" t="str">
        <f>IF(G17="","",IF(G17&gt;=THR_CRITICAL,"Critical",IF(G17&gt;=THR_HIGH,"High",IF(G17&gt;=THR_MEDIUM,"Medium","Low"))))</f>
        <v/>
      </c>
      <c r="I17" s="9" t="n"/>
      <c r="J17" s="9" t="n"/>
      <c r="K17" s="9" t="n"/>
      <c r="L17" s="9" t="n"/>
      <c r="M17" s="9" t="n"/>
      <c r="N17" s="41" t="n"/>
      <c r="O17" s="41" t="n"/>
      <c r="P17" s="9" t="n"/>
      <c r="Q17" s="42" t="n"/>
      <c r="R17" s="40" t="str">
        <f>IF(OR(O17="",P17="Completed",P17="Cancelled"),"",O17-TODAY())</f>
        <v/>
      </c>
      <c r="S17" s="40" t="str">
        <f>IF(B17="","",IF(P17="Completed","Completed",IF(P17="Cancelled","Cancelled",IF(O17="","No due date",IF(O17&lt;TODAY(),"Overdue",IF(O17-TODAY()&lt;=DUE_SOON_DAYS,"Due soon","On track"))))))</f>
        <v/>
      </c>
      <c r="T17" s="9" t="n"/>
      <c r="U17" s="9" t="n"/>
      <c r="V17" s="40" t="str">
        <f>IF(OR(T17="",U17=""),"",T17*U17)</f>
        <v/>
      </c>
      <c r="W17" s="40" t="str">
        <f>IF(V17="","",IF(V17&gt;=THR_CRITICAL,"Critical",IF(V17&gt;=THR_HIGH,"High",IF(V17&gt;=THR_MEDIUM,"Medium","Low"))))</f>
        <v/>
      </c>
      <c r="X17" s="40" t="str">
        <f>IF(V17="","",IF(V17&lt;=RISK_APPETITE,"Yes","No: escalate"))</f>
        <v/>
      </c>
      <c r="Y17" s="9" t="n"/>
      <c r="Z17" s="41" t="n"/>
      <c r="AA17" s="9" t="n"/>
    </row>
    <row r="18">
      <c r="A18" s="43" t="n"/>
      <c r="B18" s="43" t="n"/>
      <c r="C18" s="43" t="n"/>
      <c r="D18" s="43" t="n"/>
      <c r="E18" s="43" t="n"/>
      <c r="F18" s="43" t="n"/>
      <c r="G18" s="40" t="str">
        <f>IF(OR(E18="",F18=""),"",E18*F18)</f>
        <v/>
      </c>
      <c r="H18" s="40" t="str">
        <f>IF(G18="","",IF(G18&gt;=THR_CRITICAL,"Critical",IF(G18&gt;=THR_HIGH,"High",IF(G18&gt;=THR_MEDIUM,"Medium","Low"))))</f>
        <v/>
      </c>
      <c r="I18" s="43" t="n"/>
      <c r="J18" s="43" t="n"/>
      <c r="K18" s="43" t="n"/>
      <c r="L18" s="43" t="n"/>
      <c r="M18" s="43" t="n"/>
      <c r="N18" s="44" t="n"/>
      <c r="O18" s="44" t="n"/>
      <c r="P18" s="43" t="n"/>
      <c r="Q18" s="45" t="n"/>
      <c r="R18" s="40" t="str">
        <f>IF(OR(O18="",P18="Completed",P18="Cancelled"),"",O18-TODAY())</f>
        <v/>
      </c>
      <c r="S18" s="40" t="str">
        <f>IF(B18="","",IF(P18="Completed","Completed",IF(P18="Cancelled","Cancelled",IF(O18="","No due date",IF(O18&lt;TODAY(),"Overdue",IF(O18-TODAY()&lt;=DUE_SOON_DAYS,"Due soon","On track"))))))</f>
        <v/>
      </c>
      <c r="T18" s="43" t="n"/>
      <c r="U18" s="43" t="n"/>
      <c r="V18" s="40" t="str">
        <f>IF(OR(T18="",U18=""),"",T18*U18)</f>
        <v/>
      </c>
      <c r="W18" s="40" t="str">
        <f>IF(V18="","",IF(V18&gt;=THR_CRITICAL,"Critical",IF(V18&gt;=THR_HIGH,"High",IF(V18&gt;=THR_MEDIUM,"Medium","Low"))))</f>
        <v/>
      </c>
      <c r="X18" s="40" t="str">
        <f>IF(V18="","",IF(V18&lt;=RISK_APPETITE,"Yes","No: escalate"))</f>
        <v/>
      </c>
      <c r="Y18" s="43" t="n"/>
      <c r="Z18" s="44" t="n"/>
      <c r="AA18" s="43" t="n"/>
    </row>
    <row r="19">
      <c r="A19" s="9" t="n"/>
      <c r="B19" s="9" t="n"/>
      <c r="C19" s="9" t="n"/>
      <c r="D19" s="9" t="n"/>
      <c r="E19" s="9" t="n"/>
      <c r="F19" s="9" t="n"/>
      <c r="G19" s="40" t="str">
        <f>IF(OR(E19="",F19=""),"",E19*F19)</f>
        <v/>
      </c>
      <c r="H19" s="40" t="str">
        <f>IF(G19="","",IF(G19&gt;=THR_CRITICAL,"Critical",IF(G19&gt;=THR_HIGH,"High",IF(G19&gt;=THR_MEDIUM,"Medium","Low"))))</f>
        <v/>
      </c>
      <c r="I19" s="9" t="n"/>
      <c r="J19" s="9" t="n"/>
      <c r="K19" s="9" t="n"/>
      <c r="L19" s="9" t="n"/>
      <c r="M19" s="9" t="n"/>
      <c r="N19" s="41" t="n"/>
      <c r="O19" s="41" t="n"/>
      <c r="P19" s="9" t="n"/>
      <c r="Q19" s="42" t="n"/>
      <c r="R19" s="40" t="str">
        <f>IF(OR(O19="",P19="Completed",P19="Cancelled"),"",O19-TODAY())</f>
        <v/>
      </c>
      <c r="S19" s="40" t="str">
        <f>IF(B19="","",IF(P19="Completed","Completed",IF(P19="Cancelled","Cancelled",IF(O19="","No due date",IF(O19&lt;TODAY(),"Overdue",IF(O19-TODAY()&lt;=DUE_SOON_DAYS,"Due soon","On track"))))))</f>
        <v/>
      </c>
      <c r="T19" s="9" t="n"/>
      <c r="U19" s="9" t="n"/>
      <c r="V19" s="40" t="str">
        <f>IF(OR(T19="",U19=""),"",T19*U19)</f>
        <v/>
      </c>
      <c r="W19" s="40" t="str">
        <f>IF(V19="","",IF(V19&gt;=THR_CRITICAL,"Critical",IF(V19&gt;=THR_HIGH,"High",IF(V19&gt;=THR_MEDIUM,"Medium","Low"))))</f>
        <v/>
      </c>
      <c r="X19" s="40" t="str">
        <f>IF(V19="","",IF(V19&lt;=RISK_APPETITE,"Yes","No: escalate"))</f>
        <v/>
      </c>
      <c r="Y19" s="9" t="n"/>
      <c r="Z19" s="41" t="n"/>
      <c r="AA19" s="9" t="n"/>
    </row>
    <row r="20">
      <c r="A20" s="43" t="n"/>
      <c r="B20" s="43" t="n"/>
      <c r="C20" s="43" t="n"/>
      <c r="D20" s="43" t="n"/>
      <c r="E20" s="43" t="n"/>
      <c r="F20" s="43" t="n"/>
      <c r="G20" s="40" t="str">
        <f>IF(OR(E20="",F20=""),"",E20*F20)</f>
        <v/>
      </c>
      <c r="H20" s="40" t="str">
        <f>IF(G20="","",IF(G20&gt;=THR_CRITICAL,"Critical",IF(G20&gt;=THR_HIGH,"High",IF(G20&gt;=THR_MEDIUM,"Medium","Low"))))</f>
        <v/>
      </c>
      <c r="I20" s="43" t="n"/>
      <c r="J20" s="43" t="n"/>
      <c r="K20" s="43" t="n"/>
      <c r="L20" s="43" t="n"/>
      <c r="M20" s="43" t="n"/>
      <c r="N20" s="44" t="n"/>
      <c r="O20" s="44" t="n"/>
      <c r="P20" s="43" t="n"/>
      <c r="Q20" s="45" t="n"/>
      <c r="R20" s="40" t="str">
        <f>IF(OR(O20="",P20="Completed",P20="Cancelled"),"",O20-TODAY())</f>
        <v/>
      </c>
      <c r="S20" s="40" t="str">
        <f>IF(B20="","",IF(P20="Completed","Completed",IF(P20="Cancelled","Cancelled",IF(O20="","No due date",IF(O20&lt;TODAY(),"Overdue",IF(O20-TODAY()&lt;=DUE_SOON_DAYS,"Due soon","On track"))))))</f>
        <v/>
      </c>
      <c r="T20" s="43" t="n"/>
      <c r="U20" s="43" t="n"/>
      <c r="V20" s="40" t="str">
        <f>IF(OR(T20="",U20=""),"",T20*U20)</f>
        <v/>
      </c>
      <c r="W20" s="40" t="str">
        <f>IF(V20="","",IF(V20&gt;=THR_CRITICAL,"Critical",IF(V20&gt;=THR_HIGH,"High",IF(V20&gt;=THR_MEDIUM,"Medium","Low"))))</f>
        <v/>
      </c>
      <c r="X20" s="40" t="str">
        <f>IF(V20="","",IF(V20&lt;=RISK_APPETITE,"Yes","No: escalate"))</f>
        <v/>
      </c>
      <c r="Y20" s="43" t="n"/>
      <c r="Z20" s="44" t="n"/>
      <c r="AA20" s="43" t="n"/>
    </row>
    <row r="21">
      <c r="A21" s="9" t="n"/>
      <c r="B21" s="9" t="n"/>
      <c r="C21" s="9" t="n"/>
      <c r="D21" s="9" t="n"/>
      <c r="E21" s="9" t="n"/>
      <c r="F21" s="9" t="n"/>
      <c r="G21" s="40" t="str">
        <f>IF(OR(E21="",F21=""),"",E21*F21)</f>
        <v/>
      </c>
      <c r="H21" s="40" t="str">
        <f>IF(G21="","",IF(G21&gt;=THR_CRITICAL,"Critical",IF(G21&gt;=THR_HIGH,"High",IF(G21&gt;=THR_MEDIUM,"Medium","Low"))))</f>
        <v/>
      </c>
      <c r="I21" s="9" t="n"/>
      <c r="J21" s="9" t="n"/>
      <c r="K21" s="9" t="n"/>
      <c r="L21" s="9" t="n"/>
      <c r="M21" s="9" t="n"/>
      <c r="N21" s="41" t="n"/>
      <c r="O21" s="41" t="n"/>
      <c r="P21" s="9" t="n"/>
      <c r="Q21" s="42" t="n"/>
      <c r="R21" s="40" t="str">
        <f>IF(OR(O21="",P21="Completed",P21="Cancelled"),"",O21-TODAY())</f>
        <v/>
      </c>
      <c r="S21" s="40" t="str">
        <f>IF(B21="","",IF(P21="Completed","Completed",IF(P21="Cancelled","Cancelled",IF(O21="","No due date",IF(O21&lt;TODAY(),"Overdue",IF(O21-TODAY()&lt;=DUE_SOON_DAYS,"Due soon","On track"))))))</f>
        <v/>
      </c>
      <c r="T21" s="9" t="n"/>
      <c r="U21" s="9" t="n"/>
      <c r="V21" s="40" t="str">
        <f>IF(OR(T21="",U21=""),"",T21*U21)</f>
        <v/>
      </c>
      <c r="W21" s="40" t="str">
        <f>IF(V21="","",IF(V21&gt;=THR_CRITICAL,"Critical",IF(V21&gt;=THR_HIGH,"High",IF(V21&gt;=THR_MEDIUM,"Medium","Low"))))</f>
        <v/>
      </c>
      <c r="X21" s="40" t="str">
        <f>IF(V21="","",IF(V21&lt;=RISK_APPETITE,"Yes","No: escalate"))</f>
        <v/>
      </c>
      <c r="Y21" s="9" t="n"/>
      <c r="Z21" s="41" t="n"/>
      <c r="AA21" s="9" t="n"/>
    </row>
    <row r="22">
      <c r="A22" s="43" t="n"/>
      <c r="B22" s="43" t="n"/>
      <c r="C22" s="43" t="n"/>
      <c r="D22" s="43" t="n"/>
      <c r="E22" s="43" t="n"/>
      <c r="F22" s="43" t="n"/>
      <c r="G22" s="40" t="str">
        <f>IF(OR(E22="",F22=""),"",E22*F22)</f>
        <v/>
      </c>
      <c r="H22" s="40" t="str">
        <f>IF(G22="","",IF(G22&gt;=THR_CRITICAL,"Critical",IF(G22&gt;=THR_HIGH,"High",IF(G22&gt;=THR_MEDIUM,"Medium","Low"))))</f>
        <v/>
      </c>
      <c r="I22" s="43" t="n"/>
      <c r="J22" s="43" t="n"/>
      <c r="K22" s="43" t="n"/>
      <c r="L22" s="43" t="n"/>
      <c r="M22" s="43" t="n"/>
      <c r="N22" s="44" t="n"/>
      <c r="O22" s="44" t="n"/>
      <c r="P22" s="43" t="n"/>
      <c r="Q22" s="45" t="n"/>
      <c r="R22" s="40" t="str">
        <f>IF(OR(O22="",P22="Completed",P22="Cancelled"),"",O22-TODAY())</f>
        <v/>
      </c>
      <c r="S22" s="40" t="str">
        <f>IF(B22="","",IF(P22="Completed","Completed",IF(P22="Cancelled","Cancelled",IF(O22="","No due date",IF(O22&lt;TODAY(),"Overdue",IF(O22-TODAY()&lt;=DUE_SOON_DAYS,"Due soon","On track"))))))</f>
        <v/>
      </c>
      <c r="T22" s="43" t="n"/>
      <c r="U22" s="43" t="n"/>
      <c r="V22" s="40" t="str">
        <f>IF(OR(T22="",U22=""),"",T22*U22)</f>
        <v/>
      </c>
      <c r="W22" s="40" t="str">
        <f>IF(V22="","",IF(V22&gt;=THR_CRITICAL,"Critical",IF(V22&gt;=THR_HIGH,"High",IF(V22&gt;=THR_MEDIUM,"Medium","Low"))))</f>
        <v/>
      </c>
      <c r="X22" s="40" t="str">
        <f>IF(V22="","",IF(V22&lt;=RISK_APPETITE,"Yes","No: escalate"))</f>
        <v/>
      </c>
      <c r="Y22" s="43" t="n"/>
      <c r="Z22" s="44" t="n"/>
      <c r="AA22" s="43" t="n"/>
    </row>
    <row r="23">
      <c r="A23" s="9" t="n"/>
      <c r="B23" s="9" t="n"/>
      <c r="C23" s="9" t="n"/>
      <c r="D23" s="9" t="n"/>
      <c r="E23" s="9" t="n"/>
      <c r="F23" s="9" t="n"/>
      <c r="G23" s="40" t="str">
        <f>IF(OR(E23="",F23=""),"",E23*F23)</f>
        <v/>
      </c>
      <c r="H23" s="40" t="str">
        <f>IF(G23="","",IF(G23&gt;=THR_CRITICAL,"Critical",IF(G23&gt;=THR_HIGH,"High",IF(G23&gt;=THR_MEDIUM,"Medium","Low"))))</f>
        <v/>
      </c>
      <c r="I23" s="9" t="n"/>
      <c r="J23" s="9" t="n"/>
      <c r="K23" s="9" t="n"/>
      <c r="L23" s="9" t="n"/>
      <c r="M23" s="9" t="n"/>
      <c r="N23" s="41" t="n"/>
      <c r="O23" s="41" t="n"/>
      <c r="P23" s="9" t="n"/>
      <c r="Q23" s="42" t="n"/>
      <c r="R23" s="40" t="str">
        <f>IF(OR(O23="",P23="Completed",P23="Cancelled"),"",O23-TODAY())</f>
        <v/>
      </c>
      <c r="S23" s="40" t="str">
        <f>IF(B23="","",IF(P23="Completed","Completed",IF(P23="Cancelled","Cancelled",IF(O23="","No due date",IF(O23&lt;TODAY(),"Overdue",IF(O23-TODAY()&lt;=DUE_SOON_DAYS,"Due soon","On track"))))))</f>
        <v/>
      </c>
      <c r="T23" s="9" t="n"/>
      <c r="U23" s="9" t="n"/>
      <c r="V23" s="40" t="str">
        <f>IF(OR(T23="",U23=""),"",T23*U23)</f>
        <v/>
      </c>
      <c r="W23" s="40" t="str">
        <f>IF(V23="","",IF(V23&gt;=THR_CRITICAL,"Critical",IF(V23&gt;=THR_HIGH,"High",IF(V23&gt;=THR_MEDIUM,"Medium","Low"))))</f>
        <v/>
      </c>
      <c r="X23" s="40" t="str">
        <f>IF(V23="","",IF(V23&lt;=RISK_APPETITE,"Yes","No: escalate"))</f>
        <v/>
      </c>
      <c r="Y23" s="9" t="n"/>
      <c r="Z23" s="41" t="n"/>
      <c r="AA23" s="9" t="n"/>
    </row>
    <row r="24">
      <c r="A24" s="43" t="n"/>
      <c r="B24" s="43" t="n"/>
      <c r="C24" s="43" t="n"/>
      <c r="D24" s="43" t="n"/>
      <c r="E24" s="43" t="n"/>
      <c r="F24" s="43" t="n"/>
      <c r="G24" s="40" t="str">
        <f>IF(OR(E24="",F24=""),"",E24*F24)</f>
        <v/>
      </c>
      <c r="H24" s="40" t="str">
        <f>IF(G24="","",IF(G24&gt;=THR_CRITICAL,"Critical",IF(G24&gt;=THR_HIGH,"High",IF(G24&gt;=THR_MEDIUM,"Medium","Low"))))</f>
        <v/>
      </c>
      <c r="I24" s="43" t="n"/>
      <c r="J24" s="43" t="n"/>
      <c r="K24" s="43" t="n"/>
      <c r="L24" s="43" t="n"/>
      <c r="M24" s="43" t="n"/>
      <c r="N24" s="44" t="n"/>
      <c r="O24" s="44" t="n"/>
      <c r="P24" s="43" t="n"/>
      <c r="Q24" s="45" t="n"/>
      <c r="R24" s="40" t="str">
        <f>IF(OR(O24="",P24="Completed",P24="Cancelled"),"",O24-TODAY())</f>
        <v/>
      </c>
      <c r="S24" s="40" t="str">
        <f>IF(B24="","",IF(P24="Completed","Completed",IF(P24="Cancelled","Cancelled",IF(O24="","No due date",IF(O24&lt;TODAY(),"Overdue",IF(O24-TODAY()&lt;=DUE_SOON_DAYS,"Due soon","On track"))))))</f>
        <v/>
      </c>
      <c r="T24" s="43" t="n"/>
      <c r="U24" s="43" t="n"/>
      <c r="V24" s="40" t="str">
        <f>IF(OR(T24="",U24=""),"",T24*U24)</f>
        <v/>
      </c>
      <c r="W24" s="40" t="str">
        <f>IF(V24="","",IF(V24&gt;=THR_CRITICAL,"Critical",IF(V24&gt;=THR_HIGH,"High",IF(V24&gt;=THR_MEDIUM,"Medium","Low"))))</f>
        <v/>
      </c>
      <c r="X24" s="40" t="str">
        <f>IF(V24="","",IF(V24&lt;=RISK_APPETITE,"Yes","No: escalate"))</f>
        <v/>
      </c>
      <c r="Y24" s="43" t="n"/>
      <c r="Z24" s="44" t="n"/>
      <c r="AA24" s="43" t="n"/>
    </row>
    <row r="25">
      <c r="A25" s="9" t="n"/>
      <c r="B25" s="9" t="n"/>
      <c r="C25" s="9" t="n"/>
      <c r="D25" s="9" t="n"/>
      <c r="E25" s="9" t="n"/>
      <c r="F25" s="9" t="n"/>
      <c r="G25" s="40" t="str">
        <f>IF(OR(E25="",F25=""),"",E25*F25)</f>
        <v/>
      </c>
      <c r="H25" s="40" t="str">
        <f>IF(G25="","",IF(G25&gt;=THR_CRITICAL,"Critical",IF(G25&gt;=THR_HIGH,"High",IF(G25&gt;=THR_MEDIUM,"Medium","Low"))))</f>
        <v/>
      </c>
      <c r="I25" s="9" t="n"/>
      <c r="J25" s="9" t="n"/>
      <c r="K25" s="9" t="n"/>
      <c r="L25" s="9" t="n"/>
      <c r="M25" s="9" t="n"/>
      <c r="N25" s="41" t="n"/>
      <c r="O25" s="41" t="n"/>
      <c r="P25" s="9" t="n"/>
      <c r="Q25" s="42" t="n"/>
      <c r="R25" s="40" t="str">
        <f>IF(OR(O25="",P25="Completed",P25="Cancelled"),"",O25-TODAY())</f>
        <v/>
      </c>
      <c r="S25" s="40" t="str">
        <f>IF(B25="","",IF(P25="Completed","Completed",IF(P25="Cancelled","Cancelled",IF(O25="","No due date",IF(O25&lt;TODAY(),"Overdue",IF(O25-TODAY()&lt;=DUE_SOON_DAYS,"Due soon","On track"))))))</f>
        <v/>
      </c>
      <c r="T25" s="9" t="n"/>
      <c r="U25" s="9" t="n"/>
      <c r="V25" s="40" t="str">
        <f>IF(OR(T25="",U25=""),"",T25*U25)</f>
        <v/>
      </c>
      <c r="W25" s="40" t="str">
        <f>IF(V25="","",IF(V25&gt;=THR_CRITICAL,"Critical",IF(V25&gt;=THR_HIGH,"High",IF(V25&gt;=THR_MEDIUM,"Medium","Low"))))</f>
        <v/>
      </c>
      <c r="X25" s="40" t="str">
        <f>IF(V25="","",IF(V25&lt;=RISK_APPETITE,"Yes","No: escalate"))</f>
        <v/>
      </c>
      <c r="Y25" s="9" t="n"/>
      <c r="Z25" s="41" t="n"/>
      <c r="AA25" s="9" t="n"/>
    </row>
    <row r="26">
      <c r="A26" s="43" t="n"/>
      <c r="B26" s="43" t="n"/>
      <c r="C26" s="43" t="n"/>
      <c r="D26" s="43" t="n"/>
      <c r="E26" s="43" t="n"/>
      <c r="F26" s="43" t="n"/>
      <c r="G26" s="40" t="str">
        <f>IF(OR(E26="",F26=""),"",E26*F26)</f>
        <v/>
      </c>
      <c r="H26" s="40" t="str">
        <f>IF(G26="","",IF(G26&gt;=THR_CRITICAL,"Critical",IF(G26&gt;=THR_HIGH,"High",IF(G26&gt;=THR_MEDIUM,"Medium","Low"))))</f>
        <v/>
      </c>
      <c r="I26" s="43" t="n"/>
      <c r="J26" s="43" t="n"/>
      <c r="K26" s="43" t="n"/>
      <c r="L26" s="43" t="n"/>
      <c r="M26" s="43" t="n"/>
      <c r="N26" s="44" t="n"/>
      <c r="O26" s="44" t="n"/>
      <c r="P26" s="43" t="n"/>
      <c r="Q26" s="45" t="n"/>
      <c r="R26" s="40" t="str">
        <f>IF(OR(O26="",P26="Completed",P26="Cancelled"),"",O26-TODAY())</f>
        <v/>
      </c>
      <c r="S26" s="40" t="str">
        <f>IF(B26="","",IF(P26="Completed","Completed",IF(P26="Cancelled","Cancelled",IF(O26="","No due date",IF(O26&lt;TODAY(),"Overdue",IF(O26-TODAY()&lt;=DUE_SOON_DAYS,"Due soon","On track"))))))</f>
        <v/>
      </c>
      <c r="T26" s="43" t="n"/>
      <c r="U26" s="43" t="n"/>
      <c r="V26" s="40" t="str">
        <f>IF(OR(T26="",U26=""),"",T26*U26)</f>
        <v/>
      </c>
      <c r="W26" s="40" t="str">
        <f>IF(V26="","",IF(V26&gt;=THR_CRITICAL,"Critical",IF(V26&gt;=THR_HIGH,"High",IF(V26&gt;=THR_MEDIUM,"Medium","Low"))))</f>
        <v/>
      </c>
      <c r="X26" s="40" t="str">
        <f>IF(V26="","",IF(V26&lt;=RISK_APPETITE,"Yes","No: escalate"))</f>
        <v/>
      </c>
      <c r="Y26" s="43" t="n"/>
      <c r="Z26" s="44" t="n"/>
      <c r="AA26" s="43" t="n"/>
    </row>
    <row r="27">
      <c r="A27" s="9" t="n"/>
      <c r="B27" s="9" t="n"/>
      <c r="C27" s="9" t="n"/>
      <c r="D27" s="9" t="n"/>
      <c r="E27" s="9" t="n"/>
      <c r="F27" s="9" t="n"/>
      <c r="G27" s="40" t="str">
        <f>IF(OR(E27="",F27=""),"",E27*F27)</f>
        <v/>
      </c>
      <c r="H27" s="40" t="str">
        <f>IF(G27="","",IF(G27&gt;=THR_CRITICAL,"Critical",IF(G27&gt;=THR_HIGH,"High",IF(G27&gt;=THR_MEDIUM,"Medium","Low"))))</f>
        <v/>
      </c>
      <c r="I27" s="9" t="n"/>
      <c r="J27" s="9" t="n"/>
      <c r="K27" s="9" t="n"/>
      <c r="L27" s="9" t="n"/>
      <c r="M27" s="9" t="n"/>
      <c r="N27" s="41" t="n"/>
      <c r="O27" s="41" t="n"/>
      <c r="P27" s="9" t="n"/>
      <c r="Q27" s="42" t="n"/>
      <c r="R27" s="40" t="str">
        <f>IF(OR(O27="",P27="Completed",P27="Cancelled"),"",O27-TODAY())</f>
        <v/>
      </c>
      <c r="S27" s="40" t="str">
        <f>IF(B27="","",IF(P27="Completed","Completed",IF(P27="Cancelled","Cancelled",IF(O27="","No due date",IF(O27&lt;TODAY(),"Overdue",IF(O27-TODAY()&lt;=DUE_SOON_DAYS,"Due soon","On track"))))))</f>
        <v/>
      </c>
      <c r="T27" s="9" t="n"/>
      <c r="U27" s="9" t="n"/>
      <c r="V27" s="40" t="str">
        <f>IF(OR(T27="",U27=""),"",T27*U27)</f>
        <v/>
      </c>
      <c r="W27" s="40" t="str">
        <f>IF(V27="","",IF(V27&gt;=THR_CRITICAL,"Critical",IF(V27&gt;=THR_HIGH,"High",IF(V27&gt;=THR_MEDIUM,"Medium","Low"))))</f>
        <v/>
      </c>
      <c r="X27" s="40" t="str">
        <f>IF(V27="","",IF(V27&lt;=RISK_APPETITE,"Yes","No: escalate"))</f>
        <v/>
      </c>
      <c r="Y27" s="9" t="n"/>
      <c r="Z27" s="41" t="n"/>
      <c r="AA27" s="9" t="n"/>
    </row>
    <row r="28">
      <c r="A28" s="43" t="n"/>
      <c r="B28" s="43" t="n"/>
      <c r="C28" s="43" t="n"/>
      <c r="D28" s="43" t="n"/>
      <c r="E28" s="43" t="n"/>
      <c r="F28" s="43" t="n"/>
      <c r="G28" s="40" t="str">
        <f>IF(OR(E28="",F28=""),"",E28*F28)</f>
        <v/>
      </c>
      <c r="H28" s="40" t="str">
        <f>IF(G28="","",IF(G28&gt;=THR_CRITICAL,"Critical",IF(G28&gt;=THR_HIGH,"High",IF(G28&gt;=THR_MEDIUM,"Medium","Low"))))</f>
        <v/>
      </c>
      <c r="I28" s="43" t="n"/>
      <c r="J28" s="43" t="n"/>
      <c r="K28" s="43" t="n"/>
      <c r="L28" s="43" t="n"/>
      <c r="M28" s="43" t="n"/>
      <c r="N28" s="44" t="n"/>
      <c r="O28" s="44" t="n"/>
      <c r="P28" s="43" t="n"/>
      <c r="Q28" s="45" t="n"/>
      <c r="R28" s="40" t="str">
        <f>IF(OR(O28="",P28="Completed",P28="Cancelled"),"",O28-TODAY())</f>
        <v/>
      </c>
      <c r="S28" s="40" t="str">
        <f>IF(B28="","",IF(P28="Completed","Completed",IF(P28="Cancelled","Cancelled",IF(O28="","No due date",IF(O28&lt;TODAY(),"Overdue",IF(O28-TODAY()&lt;=DUE_SOON_DAYS,"Due soon","On track"))))))</f>
        <v/>
      </c>
      <c r="T28" s="43" t="n"/>
      <c r="U28" s="43" t="n"/>
      <c r="V28" s="40" t="str">
        <f>IF(OR(T28="",U28=""),"",T28*U28)</f>
        <v/>
      </c>
      <c r="W28" s="40" t="str">
        <f>IF(V28="","",IF(V28&gt;=THR_CRITICAL,"Critical",IF(V28&gt;=THR_HIGH,"High",IF(V28&gt;=THR_MEDIUM,"Medium","Low"))))</f>
        <v/>
      </c>
      <c r="X28" s="40" t="str">
        <f>IF(V28="","",IF(V28&lt;=RISK_APPETITE,"Yes","No: escalate"))</f>
        <v/>
      </c>
      <c r="Y28" s="43" t="n"/>
      <c r="Z28" s="44" t="n"/>
      <c r="AA28" s="43" t="n"/>
    </row>
    <row r="29">
      <c r="A29" s="9" t="n"/>
      <c r="B29" s="9" t="n"/>
      <c r="C29" s="9" t="n"/>
      <c r="D29" s="9" t="n"/>
      <c r="E29" s="9" t="n"/>
      <c r="F29" s="9" t="n"/>
      <c r="G29" s="40" t="str">
        <f>IF(OR(E29="",F29=""),"",E29*F29)</f>
        <v/>
      </c>
      <c r="H29" s="40" t="str">
        <f>IF(G29="","",IF(G29&gt;=THR_CRITICAL,"Critical",IF(G29&gt;=THR_HIGH,"High",IF(G29&gt;=THR_MEDIUM,"Medium","Low"))))</f>
        <v/>
      </c>
      <c r="I29" s="9" t="n"/>
      <c r="J29" s="9" t="n"/>
      <c r="K29" s="9" t="n"/>
      <c r="L29" s="9" t="n"/>
      <c r="M29" s="9" t="n"/>
      <c r="N29" s="41" t="n"/>
      <c r="O29" s="41" t="n"/>
      <c r="P29" s="9" t="n"/>
      <c r="Q29" s="42" t="n"/>
      <c r="R29" s="40" t="str">
        <f>IF(OR(O29="",P29="Completed",P29="Cancelled"),"",O29-TODAY())</f>
        <v/>
      </c>
      <c r="S29" s="40" t="str">
        <f>IF(B29="","",IF(P29="Completed","Completed",IF(P29="Cancelled","Cancelled",IF(O29="","No due date",IF(O29&lt;TODAY(),"Overdue",IF(O29-TODAY()&lt;=DUE_SOON_DAYS,"Due soon","On track"))))))</f>
        <v/>
      </c>
      <c r="T29" s="9" t="n"/>
      <c r="U29" s="9" t="n"/>
      <c r="V29" s="40" t="str">
        <f>IF(OR(T29="",U29=""),"",T29*U29)</f>
        <v/>
      </c>
      <c r="W29" s="40" t="str">
        <f>IF(V29="","",IF(V29&gt;=THR_CRITICAL,"Critical",IF(V29&gt;=THR_HIGH,"High",IF(V29&gt;=THR_MEDIUM,"Medium","Low"))))</f>
        <v/>
      </c>
      <c r="X29" s="40" t="str">
        <f>IF(V29="","",IF(V29&lt;=RISK_APPETITE,"Yes","No: escalate"))</f>
        <v/>
      </c>
      <c r="Y29" s="9" t="n"/>
      <c r="Z29" s="41" t="n"/>
      <c r="AA29" s="9" t="n"/>
    </row>
    <row r="30">
      <c r="A30" s="43" t="n"/>
      <c r="B30" s="43" t="n"/>
      <c r="C30" s="43" t="n"/>
      <c r="D30" s="43" t="n"/>
      <c r="E30" s="43" t="n"/>
      <c r="F30" s="43" t="n"/>
      <c r="G30" s="40" t="str">
        <f>IF(OR(E30="",F30=""),"",E30*F30)</f>
        <v/>
      </c>
      <c r="H30" s="40" t="str">
        <f>IF(G30="","",IF(G30&gt;=THR_CRITICAL,"Critical",IF(G30&gt;=THR_HIGH,"High",IF(G30&gt;=THR_MEDIUM,"Medium","Low"))))</f>
        <v/>
      </c>
      <c r="I30" s="43" t="n"/>
      <c r="J30" s="43" t="n"/>
      <c r="K30" s="43" t="n"/>
      <c r="L30" s="43" t="n"/>
      <c r="M30" s="43" t="n"/>
      <c r="N30" s="44" t="n"/>
      <c r="O30" s="44" t="n"/>
      <c r="P30" s="43" t="n"/>
      <c r="Q30" s="45" t="n"/>
      <c r="R30" s="40" t="str">
        <f>IF(OR(O30="",P30="Completed",P30="Cancelled"),"",O30-TODAY())</f>
        <v/>
      </c>
      <c r="S30" s="40" t="str">
        <f>IF(B30="","",IF(P30="Completed","Completed",IF(P30="Cancelled","Cancelled",IF(O30="","No due date",IF(O30&lt;TODAY(),"Overdue",IF(O30-TODAY()&lt;=DUE_SOON_DAYS,"Due soon","On track"))))))</f>
        <v/>
      </c>
      <c r="T30" s="43" t="n"/>
      <c r="U30" s="43" t="n"/>
      <c r="V30" s="40" t="str">
        <f>IF(OR(T30="",U30=""),"",T30*U30)</f>
        <v/>
      </c>
      <c r="W30" s="40" t="str">
        <f>IF(V30="","",IF(V30&gt;=THR_CRITICAL,"Critical",IF(V30&gt;=THR_HIGH,"High",IF(V30&gt;=THR_MEDIUM,"Medium","Low"))))</f>
        <v/>
      </c>
      <c r="X30" s="40" t="str">
        <f>IF(V30="","",IF(V30&lt;=RISK_APPETITE,"Yes","No: escalate"))</f>
        <v/>
      </c>
      <c r="Y30" s="43" t="n"/>
      <c r="Z30" s="44" t="n"/>
      <c r="AA30" s="43" t="n"/>
    </row>
    <row r="31">
      <c r="A31" s="9" t="n"/>
      <c r="B31" s="9" t="n"/>
      <c r="C31" s="9" t="n"/>
      <c r="D31" s="9" t="n"/>
      <c r="E31" s="9" t="n"/>
      <c r="F31" s="9" t="n"/>
      <c r="G31" s="40" t="str">
        <f>IF(OR(E31="",F31=""),"",E31*F31)</f>
        <v/>
      </c>
      <c r="H31" s="40" t="str">
        <f>IF(G31="","",IF(G31&gt;=THR_CRITICAL,"Critical",IF(G31&gt;=THR_HIGH,"High",IF(G31&gt;=THR_MEDIUM,"Medium","Low"))))</f>
        <v/>
      </c>
      <c r="I31" s="9" t="n"/>
      <c r="J31" s="9" t="n"/>
      <c r="K31" s="9" t="n"/>
      <c r="L31" s="9" t="n"/>
      <c r="M31" s="9" t="n"/>
      <c r="N31" s="41" t="n"/>
      <c r="O31" s="41" t="n"/>
      <c r="P31" s="9" t="n"/>
      <c r="Q31" s="42" t="n"/>
      <c r="R31" s="40" t="str">
        <f>IF(OR(O31="",P31="Completed",P31="Cancelled"),"",O31-TODAY())</f>
        <v/>
      </c>
      <c r="S31" s="40" t="str">
        <f>IF(B31="","",IF(P31="Completed","Completed",IF(P31="Cancelled","Cancelled",IF(O31="","No due date",IF(O31&lt;TODAY(),"Overdue",IF(O31-TODAY()&lt;=DUE_SOON_DAYS,"Due soon","On track"))))))</f>
        <v/>
      </c>
      <c r="T31" s="9" t="n"/>
      <c r="U31" s="9" t="n"/>
      <c r="V31" s="40" t="str">
        <f>IF(OR(T31="",U31=""),"",T31*U31)</f>
        <v/>
      </c>
      <c r="W31" s="40" t="str">
        <f>IF(V31="","",IF(V31&gt;=THR_CRITICAL,"Critical",IF(V31&gt;=THR_HIGH,"High",IF(V31&gt;=THR_MEDIUM,"Medium","Low"))))</f>
        <v/>
      </c>
      <c r="X31" s="40" t="str">
        <f>IF(V31="","",IF(V31&lt;=RISK_APPETITE,"Yes","No: escalate"))</f>
        <v/>
      </c>
      <c r="Y31" s="9" t="n"/>
      <c r="Z31" s="41" t="n"/>
      <c r="AA31" s="9" t="n"/>
    </row>
    <row r="32">
      <c r="A32" s="43" t="n"/>
      <c r="B32" s="43" t="n"/>
      <c r="C32" s="43" t="n"/>
      <c r="D32" s="43" t="n"/>
      <c r="E32" s="43" t="n"/>
      <c r="F32" s="43" t="n"/>
      <c r="G32" s="40" t="str">
        <f>IF(OR(E32="",F32=""),"",E32*F32)</f>
        <v/>
      </c>
      <c r="H32" s="40" t="str">
        <f>IF(G32="","",IF(G32&gt;=THR_CRITICAL,"Critical",IF(G32&gt;=THR_HIGH,"High",IF(G32&gt;=THR_MEDIUM,"Medium","Low"))))</f>
        <v/>
      </c>
      <c r="I32" s="43" t="n"/>
      <c r="J32" s="43" t="n"/>
      <c r="K32" s="43" t="n"/>
      <c r="L32" s="43" t="n"/>
      <c r="M32" s="43" t="n"/>
      <c r="N32" s="44" t="n"/>
      <c r="O32" s="44" t="n"/>
      <c r="P32" s="43" t="n"/>
      <c r="Q32" s="45" t="n"/>
      <c r="R32" s="40" t="str">
        <f>IF(OR(O32="",P32="Completed",P32="Cancelled"),"",O32-TODAY())</f>
        <v/>
      </c>
      <c r="S32" s="40" t="str">
        <f>IF(B32="","",IF(P32="Completed","Completed",IF(P32="Cancelled","Cancelled",IF(O32="","No due date",IF(O32&lt;TODAY(),"Overdue",IF(O32-TODAY()&lt;=DUE_SOON_DAYS,"Due soon","On track"))))))</f>
        <v/>
      </c>
      <c r="T32" s="43" t="n"/>
      <c r="U32" s="43" t="n"/>
      <c r="V32" s="40" t="str">
        <f>IF(OR(T32="",U32=""),"",T32*U32)</f>
        <v/>
      </c>
      <c r="W32" s="40" t="str">
        <f>IF(V32="","",IF(V32&gt;=THR_CRITICAL,"Critical",IF(V32&gt;=THR_HIGH,"High",IF(V32&gt;=THR_MEDIUM,"Medium","Low"))))</f>
        <v/>
      </c>
      <c r="X32" s="40" t="str">
        <f>IF(V32="","",IF(V32&lt;=RISK_APPETITE,"Yes","No: escalate"))</f>
        <v/>
      </c>
      <c r="Y32" s="43" t="n"/>
      <c r="Z32" s="44" t="n"/>
      <c r="AA32" s="43" t="n"/>
    </row>
    <row r="33">
      <c r="A33" s="9" t="n"/>
      <c r="B33" s="9" t="n"/>
      <c r="C33" s="9" t="n"/>
      <c r="D33" s="9" t="n"/>
      <c r="E33" s="9" t="n"/>
      <c r="F33" s="9" t="n"/>
      <c r="G33" s="40" t="str">
        <f>IF(OR(E33="",F33=""),"",E33*F33)</f>
        <v/>
      </c>
      <c r="H33" s="40" t="str">
        <f>IF(G33="","",IF(G33&gt;=THR_CRITICAL,"Critical",IF(G33&gt;=THR_HIGH,"High",IF(G33&gt;=THR_MEDIUM,"Medium","Low"))))</f>
        <v/>
      </c>
      <c r="I33" s="9" t="n"/>
      <c r="J33" s="9" t="n"/>
      <c r="K33" s="9" t="n"/>
      <c r="L33" s="9" t="n"/>
      <c r="M33" s="9" t="n"/>
      <c r="N33" s="41" t="n"/>
      <c r="O33" s="41" t="n"/>
      <c r="P33" s="9" t="n"/>
      <c r="Q33" s="42" t="n"/>
      <c r="R33" s="40" t="str">
        <f>IF(OR(O33="",P33="Completed",P33="Cancelled"),"",O33-TODAY())</f>
        <v/>
      </c>
      <c r="S33" s="40" t="str">
        <f>IF(B33="","",IF(P33="Completed","Completed",IF(P33="Cancelled","Cancelled",IF(O33="","No due date",IF(O33&lt;TODAY(),"Overdue",IF(O33-TODAY()&lt;=DUE_SOON_DAYS,"Due soon","On track"))))))</f>
        <v/>
      </c>
      <c r="T33" s="9" t="n"/>
      <c r="U33" s="9" t="n"/>
      <c r="V33" s="40" t="str">
        <f>IF(OR(T33="",U33=""),"",T33*U33)</f>
        <v/>
      </c>
      <c r="W33" s="40" t="str">
        <f>IF(V33="","",IF(V33&gt;=THR_CRITICAL,"Critical",IF(V33&gt;=THR_HIGH,"High",IF(V33&gt;=THR_MEDIUM,"Medium","Low"))))</f>
        <v/>
      </c>
      <c r="X33" s="40" t="str">
        <f>IF(V33="","",IF(V33&lt;=RISK_APPETITE,"Yes","No: escalate"))</f>
        <v/>
      </c>
      <c r="Y33" s="9" t="n"/>
      <c r="Z33" s="41" t="n"/>
      <c r="AA33" s="9" t="n"/>
    </row>
    <row r="34">
      <c r="A34" s="43" t="n"/>
      <c r="B34" s="43" t="n"/>
      <c r="C34" s="43" t="n"/>
      <c r="D34" s="43" t="n"/>
      <c r="E34" s="43" t="n"/>
      <c r="F34" s="43" t="n"/>
      <c r="G34" s="40" t="str">
        <f>IF(OR(E34="",F34=""),"",E34*F34)</f>
        <v/>
      </c>
      <c r="H34" s="40" t="str">
        <f>IF(G34="","",IF(G34&gt;=THR_CRITICAL,"Critical",IF(G34&gt;=THR_HIGH,"High",IF(G34&gt;=THR_MEDIUM,"Medium","Low"))))</f>
        <v/>
      </c>
      <c r="I34" s="43" t="n"/>
      <c r="J34" s="43" t="n"/>
      <c r="K34" s="43" t="n"/>
      <c r="L34" s="43" t="n"/>
      <c r="M34" s="43" t="n"/>
      <c r="N34" s="44" t="n"/>
      <c r="O34" s="44" t="n"/>
      <c r="P34" s="43" t="n"/>
      <c r="Q34" s="45" t="n"/>
      <c r="R34" s="40" t="str">
        <f>IF(OR(O34="",P34="Completed",P34="Cancelled"),"",O34-TODAY())</f>
        <v/>
      </c>
      <c r="S34" s="40" t="str">
        <f>IF(B34="","",IF(P34="Completed","Completed",IF(P34="Cancelled","Cancelled",IF(O34="","No due date",IF(O34&lt;TODAY(),"Overdue",IF(O34-TODAY()&lt;=DUE_SOON_DAYS,"Due soon","On track"))))))</f>
        <v/>
      </c>
      <c r="T34" s="43" t="n"/>
      <c r="U34" s="43" t="n"/>
      <c r="V34" s="40" t="str">
        <f>IF(OR(T34="",U34=""),"",T34*U34)</f>
        <v/>
      </c>
      <c r="W34" s="40" t="str">
        <f>IF(V34="","",IF(V34&gt;=THR_CRITICAL,"Critical",IF(V34&gt;=THR_HIGH,"High",IF(V34&gt;=THR_MEDIUM,"Medium","Low"))))</f>
        <v/>
      </c>
      <c r="X34" s="40" t="str">
        <f>IF(V34="","",IF(V34&lt;=RISK_APPETITE,"Yes","No: escalate"))</f>
        <v/>
      </c>
      <c r="Y34" s="43" t="n"/>
      <c r="Z34" s="44" t="n"/>
      <c r="AA34" s="43" t="n"/>
    </row>
    <row r="35">
      <c r="A35" s="9" t="n"/>
      <c r="B35" s="9" t="n"/>
      <c r="C35" s="9" t="n"/>
      <c r="D35" s="9" t="n"/>
      <c r="E35" s="9" t="n"/>
      <c r="F35" s="9" t="n"/>
      <c r="G35" s="40" t="str">
        <f>IF(OR(E35="",F35=""),"",E35*F35)</f>
        <v/>
      </c>
      <c r="H35" s="40" t="str">
        <f>IF(G35="","",IF(G35&gt;=THR_CRITICAL,"Critical",IF(G35&gt;=THR_HIGH,"High",IF(G35&gt;=THR_MEDIUM,"Medium","Low"))))</f>
        <v/>
      </c>
      <c r="I35" s="9" t="n"/>
      <c r="J35" s="9" t="n"/>
      <c r="K35" s="9" t="n"/>
      <c r="L35" s="9" t="n"/>
      <c r="M35" s="9" t="n"/>
      <c r="N35" s="41" t="n"/>
      <c r="O35" s="41" t="n"/>
      <c r="P35" s="9" t="n"/>
      <c r="Q35" s="42" t="n"/>
      <c r="R35" s="40" t="str">
        <f>IF(OR(O35="",P35="Completed",P35="Cancelled"),"",O35-TODAY())</f>
        <v/>
      </c>
      <c r="S35" s="40" t="str">
        <f>IF(B35="","",IF(P35="Completed","Completed",IF(P35="Cancelled","Cancelled",IF(O35="","No due date",IF(O35&lt;TODAY(),"Overdue",IF(O35-TODAY()&lt;=DUE_SOON_DAYS,"Due soon","On track"))))))</f>
        <v/>
      </c>
      <c r="T35" s="9" t="n"/>
      <c r="U35" s="9" t="n"/>
      <c r="V35" s="40" t="str">
        <f>IF(OR(T35="",U35=""),"",T35*U35)</f>
        <v/>
      </c>
      <c r="W35" s="40" t="str">
        <f>IF(V35="","",IF(V35&gt;=THR_CRITICAL,"Critical",IF(V35&gt;=THR_HIGH,"High",IF(V35&gt;=THR_MEDIUM,"Medium","Low"))))</f>
        <v/>
      </c>
      <c r="X35" s="40" t="str">
        <f>IF(V35="","",IF(V35&lt;=RISK_APPETITE,"Yes","No: escalate"))</f>
        <v/>
      </c>
      <c r="Y35" s="9" t="n"/>
      <c r="Z35" s="41" t="n"/>
      <c r="AA35" s="9" t="n"/>
    </row>
    <row r="36">
      <c r="A36" s="43" t="n"/>
      <c r="B36" s="43" t="n"/>
      <c r="C36" s="43" t="n"/>
      <c r="D36" s="43" t="n"/>
      <c r="E36" s="43" t="n"/>
      <c r="F36" s="43" t="n"/>
      <c r="G36" s="40" t="str">
        <f>IF(OR(E36="",F36=""),"",E36*F36)</f>
        <v/>
      </c>
      <c r="H36" s="40" t="str">
        <f>IF(G36="","",IF(G36&gt;=THR_CRITICAL,"Critical",IF(G36&gt;=THR_HIGH,"High",IF(G36&gt;=THR_MEDIUM,"Medium","Low"))))</f>
        <v/>
      </c>
      <c r="I36" s="43" t="n"/>
      <c r="J36" s="43" t="n"/>
      <c r="K36" s="43" t="n"/>
      <c r="L36" s="43" t="n"/>
      <c r="M36" s="43" t="n"/>
      <c r="N36" s="44" t="n"/>
      <c r="O36" s="44" t="n"/>
      <c r="P36" s="43" t="n"/>
      <c r="Q36" s="45" t="n"/>
      <c r="R36" s="40" t="str">
        <f>IF(OR(O36="",P36="Completed",P36="Cancelled"),"",O36-TODAY())</f>
        <v/>
      </c>
      <c r="S36" s="40" t="str">
        <f>IF(B36="","",IF(P36="Completed","Completed",IF(P36="Cancelled","Cancelled",IF(O36="","No due date",IF(O36&lt;TODAY(),"Overdue",IF(O36-TODAY()&lt;=DUE_SOON_DAYS,"Due soon","On track"))))))</f>
        <v/>
      </c>
      <c r="T36" s="43" t="n"/>
      <c r="U36" s="43" t="n"/>
      <c r="V36" s="40" t="str">
        <f>IF(OR(T36="",U36=""),"",T36*U36)</f>
        <v/>
      </c>
      <c r="W36" s="40" t="str">
        <f>IF(V36="","",IF(V36&gt;=THR_CRITICAL,"Critical",IF(V36&gt;=THR_HIGH,"High",IF(V36&gt;=THR_MEDIUM,"Medium","Low"))))</f>
        <v/>
      </c>
      <c r="X36" s="40" t="str">
        <f>IF(V36="","",IF(V36&lt;=RISK_APPETITE,"Yes","No: escalate"))</f>
        <v/>
      </c>
      <c r="Y36" s="43" t="n"/>
      <c r="Z36" s="44" t="n"/>
      <c r="AA36" s="43" t="n"/>
    </row>
    <row r="37">
      <c r="A37" s="9" t="n"/>
      <c r="B37" s="9" t="n"/>
      <c r="C37" s="9" t="n"/>
      <c r="D37" s="9" t="n"/>
      <c r="E37" s="9" t="n"/>
      <c r="F37" s="9" t="n"/>
      <c r="G37" s="40" t="str">
        <f>IF(OR(E37="",F37=""),"",E37*F37)</f>
        <v/>
      </c>
      <c r="H37" s="40" t="str">
        <f>IF(G37="","",IF(G37&gt;=THR_CRITICAL,"Critical",IF(G37&gt;=THR_HIGH,"High",IF(G37&gt;=THR_MEDIUM,"Medium","Low"))))</f>
        <v/>
      </c>
      <c r="I37" s="9" t="n"/>
      <c r="J37" s="9" t="n"/>
      <c r="K37" s="9" t="n"/>
      <c r="L37" s="9" t="n"/>
      <c r="M37" s="9" t="n"/>
      <c r="N37" s="41" t="n"/>
      <c r="O37" s="41" t="n"/>
      <c r="P37" s="9" t="n"/>
      <c r="Q37" s="42" t="n"/>
      <c r="R37" s="40" t="str">
        <f>IF(OR(O37="",P37="Completed",P37="Cancelled"),"",O37-TODAY())</f>
        <v/>
      </c>
      <c r="S37" s="40" t="str">
        <f>IF(B37="","",IF(P37="Completed","Completed",IF(P37="Cancelled","Cancelled",IF(O37="","No due date",IF(O37&lt;TODAY(),"Overdue",IF(O37-TODAY()&lt;=DUE_SOON_DAYS,"Due soon","On track"))))))</f>
        <v/>
      </c>
      <c r="T37" s="9" t="n"/>
      <c r="U37" s="9" t="n"/>
      <c r="V37" s="40" t="str">
        <f>IF(OR(T37="",U37=""),"",T37*U37)</f>
        <v/>
      </c>
      <c r="W37" s="40" t="str">
        <f>IF(V37="","",IF(V37&gt;=THR_CRITICAL,"Critical",IF(V37&gt;=THR_HIGH,"High",IF(V37&gt;=THR_MEDIUM,"Medium","Low"))))</f>
        <v/>
      </c>
      <c r="X37" s="40" t="str">
        <f>IF(V37="","",IF(V37&lt;=RISK_APPETITE,"Yes","No: escalate"))</f>
        <v/>
      </c>
      <c r="Y37" s="9" t="n"/>
      <c r="Z37" s="41" t="n"/>
      <c r="AA37" s="9" t="n"/>
    </row>
    <row r="38">
      <c r="A38" s="43" t="n"/>
      <c r="B38" s="43" t="n"/>
      <c r="C38" s="43" t="n"/>
      <c r="D38" s="43" t="n"/>
      <c r="E38" s="43" t="n"/>
      <c r="F38" s="43" t="n"/>
      <c r="G38" s="40" t="str">
        <f>IF(OR(E38="",F38=""),"",E38*F38)</f>
        <v/>
      </c>
      <c r="H38" s="40" t="str">
        <f>IF(G38="","",IF(G38&gt;=THR_CRITICAL,"Critical",IF(G38&gt;=THR_HIGH,"High",IF(G38&gt;=THR_MEDIUM,"Medium","Low"))))</f>
        <v/>
      </c>
      <c r="I38" s="43" t="n"/>
      <c r="J38" s="43" t="n"/>
      <c r="K38" s="43" t="n"/>
      <c r="L38" s="43" t="n"/>
      <c r="M38" s="43" t="n"/>
      <c r="N38" s="44" t="n"/>
      <c r="O38" s="44" t="n"/>
      <c r="P38" s="43" t="n"/>
      <c r="Q38" s="45" t="n"/>
      <c r="R38" s="40" t="str">
        <f>IF(OR(O38="",P38="Completed",P38="Cancelled"),"",O38-TODAY())</f>
        <v/>
      </c>
      <c r="S38" s="40" t="str">
        <f>IF(B38="","",IF(P38="Completed","Completed",IF(P38="Cancelled","Cancelled",IF(O38="","No due date",IF(O38&lt;TODAY(),"Overdue",IF(O38-TODAY()&lt;=DUE_SOON_DAYS,"Due soon","On track"))))))</f>
        <v/>
      </c>
      <c r="T38" s="43" t="n"/>
      <c r="U38" s="43" t="n"/>
      <c r="V38" s="40" t="str">
        <f>IF(OR(T38="",U38=""),"",T38*U38)</f>
        <v/>
      </c>
      <c r="W38" s="40" t="str">
        <f>IF(V38="","",IF(V38&gt;=THR_CRITICAL,"Critical",IF(V38&gt;=THR_HIGH,"High",IF(V38&gt;=THR_MEDIUM,"Medium","Low"))))</f>
        <v/>
      </c>
      <c r="X38" s="40" t="str">
        <f>IF(V38="","",IF(V38&lt;=RISK_APPETITE,"Yes","No: escalate"))</f>
        <v/>
      </c>
      <c r="Y38" s="43" t="n"/>
      <c r="Z38" s="44" t="n"/>
      <c r="AA38" s="43" t="n"/>
    </row>
    <row r="39">
      <c r="A39" s="9" t="n"/>
      <c r="B39" s="9" t="n"/>
      <c r="C39" s="9" t="n"/>
      <c r="D39" s="9" t="n"/>
      <c r="E39" s="9" t="n"/>
      <c r="F39" s="9" t="n"/>
      <c r="G39" s="40" t="str">
        <f>IF(OR(E39="",F39=""),"",E39*F39)</f>
        <v/>
      </c>
      <c r="H39" s="40" t="str">
        <f>IF(G39="","",IF(G39&gt;=THR_CRITICAL,"Critical",IF(G39&gt;=THR_HIGH,"High",IF(G39&gt;=THR_MEDIUM,"Medium","Low"))))</f>
        <v/>
      </c>
      <c r="I39" s="9" t="n"/>
      <c r="J39" s="9" t="n"/>
      <c r="K39" s="9" t="n"/>
      <c r="L39" s="9" t="n"/>
      <c r="M39" s="9" t="n"/>
      <c r="N39" s="41" t="n"/>
      <c r="O39" s="41" t="n"/>
      <c r="P39" s="9" t="n"/>
      <c r="Q39" s="42" t="n"/>
      <c r="R39" s="40" t="str">
        <f>IF(OR(O39="",P39="Completed",P39="Cancelled"),"",O39-TODAY())</f>
        <v/>
      </c>
      <c r="S39" s="40" t="str">
        <f>IF(B39="","",IF(P39="Completed","Completed",IF(P39="Cancelled","Cancelled",IF(O39="","No due date",IF(O39&lt;TODAY(),"Overdue",IF(O39-TODAY()&lt;=DUE_SOON_DAYS,"Due soon","On track"))))))</f>
        <v/>
      </c>
      <c r="T39" s="9" t="n"/>
      <c r="U39" s="9" t="n"/>
      <c r="V39" s="40" t="str">
        <f>IF(OR(T39="",U39=""),"",T39*U39)</f>
        <v/>
      </c>
      <c r="W39" s="40" t="str">
        <f>IF(V39="","",IF(V39&gt;=THR_CRITICAL,"Critical",IF(V39&gt;=THR_HIGH,"High",IF(V39&gt;=THR_MEDIUM,"Medium","Low"))))</f>
        <v/>
      </c>
      <c r="X39" s="40" t="str">
        <f>IF(V39="","",IF(V39&lt;=RISK_APPETITE,"Yes","No: escalate"))</f>
        <v/>
      </c>
      <c r="Y39" s="9" t="n"/>
      <c r="Z39" s="41" t="n"/>
      <c r="AA39" s="9" t="n"/>
    </row>
    <row r="40">
      <c r="A40" s="43" t="n"/>
      <c r="B40" s="43" t="n"/>
      <c r="C40" s="43" t="n"/>
      <c r="D40" s="43" t="n"/>
      <c r="E40" s="43" t="n"/>
      <c r="F40" s="43" t="n"/>
      <c r="G40" s="40" t="str">
        <f>IF(OR(E40="",F40=""),"",E40*F40)</f>
        <v/>
      </c>
      <c r="H40" s="40" t="str">
        <f>IF(G40="","",IF(G40&gt;=THR_CRITICAL,"Critical",IF(G40&gt;=THR_HIGH,"High",IF(G40&gt;=THR_MEDIUM,"Medium","Low"))))</f>
        <v/>
      </c>
      <c r="I40" s="43" t="n"/>
      <c r="J40" s="43" t="n"/>
      <c r="K40" s="43" t="n"/>
      <c r="L40" s="43" t="n"/>
      <c r="M40" s="43" t="n"/>
      <c r="N40" s="44" t="n"/>
      <c r="O40" s="44" t="n"/>
      <c r="P40" s="43" t="n"/>
      <c r="Q40" s="45" t="n"/>
      <c r="R40" s="40" t="str">
        <f>IF(OR(O40="",P40="Completed",P40="Cancelled"),"",O40-TODAY())</f>
        <v/>
      </c>
      <c r="S40" s="40" t="str">
        <f>IF(B40="","",IF(P40="Completed","Completed",IF(P40="Cancelled","Cancelled",IF(O40="","No due date",IF(O40&lt;TODAY(),"Overdue",IF(O40-TODAY()&lt;=DUE_SOON_DAYS,"Due soon","On track"))))))</f>
        <v/>
      </c>
      <c r="T40" s="43" t="n"/>
      <c r="U40" s="43" t="n"/>
      <c r="V40" s="40" t="str">
        <f>IF(OR(T40="",U40=""),"",T40*U40)</f>
        <v/>
      </c>
      <c r="W40" s="40" t="str">
        <f>IF(V40="","",IF(V40&gt;=THR_CRITICAL,"Critical",IF(V40&gt;=THR_HIGH,"High",IF(V40&gt;=THR_MEDIUM,"Medium","Low"))))</f>
        <v/>
      </c>
      <c r="X40" s="40" t="str">
        <f>IF(V40="","",IF(V40&lt;=RISK_APPETITE,"Yes","No: escalate"))</f>
        <v/>
      </c>
      <c r="Y40" s="43" t="n"/>
      <c r="Z40" s="44" t="n"/>
      <c r="AA40" s="43" t="n"/>
    </row>
    <row r="41">
      <c r="A41" s="9" t="n"/>
      <c r="B41" s="9" t="n"/>
      <c r="C41" s="9" t="n"/>
      <c r="D41" s="9" t="n"/>
      <c r="E41" s="9" t="n"/>
      <c r="F41" s="9" t="n"/>
      <c r="G41" s="40" t="str">
        <f>IF(OR(E41="",F41=""),"",E41*F41)</f>
        <v/>
      </c>
      <c r="H41" s="40" t="str">
        <f>IF(G41="","",IF(G41&gt;=THR_CRITICAL,"Critical",IF(G41&gt;=THR_HIGH,"High",IF(G41&gt;=THR_MEDIUM,"Medium","Low"))))</f>
        <v/>
      </c>
      <c r="I41" s="9" t="n"/>
      <c r="J41" s="9" t="n"/>
      <c r="K41" s="9" t="n"/>
      <c r="L41" s="9" t="n"/>
      <c r="M41" s="9" t="n"/>
      <c r="N41" s="41" t="n"/>
      <c r="O41" s="41" t="n"/>
      <c r="P41" s="9" t="n"/>
      <c r="Q41" s="42" t="n"/>
      <c r="R41" s="40" t="str">
        <f>IF(OR(O41="",P41="Completed",P41="Cancelled"),"",O41-TODAY())</f>
        <v/>
      </c>
      <c r="S41" s="40" t="str">
        <f>IF(B41="","",IF(P41="Completed","Completed",IF(P41="Cancelled","Cancelled",IF(O41="","No due date",IF(O41&lt;TODAY(),"Overdue",IF(O41-TODAY()&lt;=DUE_SOON_DAYS,"Due soon","On track"))))))</f>
        <v/>
      </c>
      <c r="T41" s="9" t="n"/>
      <c r="U41" s="9" t="n"/>
      <c r="V41" s="40" t="str">
        <f>IF(OR(T41="",U41=""),"",T41*U41)</f>
        <v/>
      </c>
      <c r="W41" s="40" t="str">
        <f>IF(V41="","",IF(V41&gt;=THR_CRITICAL,"Critical",IF(V41&gt;=THR_HIGH,"High",IF(V41&gt;=THR_MEDIUM,"Medium","Low"))))</f>
        <v/>
      </c>
      <c r="X41" s="40" t="str">
        <f>IF(V41="","",IF(V41&lt;=RISK_APPETITE,"Yes","No: escalate"))</f>
        <v/>
      </c>
      <c r="Y41" s="9" t="n"/>
      <c r="Z41" s="41" t="n"/>
      <c r="AA41" s="9" t="n"/>
    </row>
    <row r="42">
      <c r="A42" s="43" t="n"/>
      <c r="B42" s="43" t="n"/>
      <c r="C42" s="43" t="n"/>
      <c r="D42" s="43" t="n"/>
      <c r="E42" s="43" t="n"/>
      <c r="F42" s="43" t="n"/>
      <c r="G42" s="40" t="str">
        <f>IF(OR(E42="",F42=""),"",E42*F42)</f>
        <v/>
      </c>
      <c r="H42" s="40" t="str">
        <f>IF(G42="","",IF(G42&gt;=THR_CRITICAL,"Critical",IF(G42&gt;=THR_HIGH,"High",IF(G42&gt;=THR_MEDIUM,"Medium","Low"))))</f>
        <v/>
      </c>
      <c r="I42" s="43" t="n"/>
      <c r="J42" s="43" t="n"/>
      <c r="K42" s="43" t="n"/>
      <c r="L42" s="43" t="n"/>
      <c r="M42" s="43" t="n"/>
      <c r="N42" s="44" t="n"/>
      <c r="O42" s="44" t="n"/>
      <c r="P42" s="43" t="n"/>
      <c r="Q42" s="45" t="n"/>
      <c r="R42" s="40" t="str">
        <f>IF(OR(O42="",P42="Completed",P42="Cancelled"),"",O42-TODAY())</f>
        <v/>
      </c>
      <c r="S42" s="40" t="str">
        <f>IF(B42="","",IF(P42="Completed","Completed",IF(P42="Cancelled","Cancelled",IF(O42="","No due date",IF(O42&lt;TODAY(),"Overdue",IF(O42-TODAY()&lt;=DUE_SOON_DAYS,"Due soon","On track"))))))</f>
        <v/>
      </c>
      <c r="T42" s="43" t="n"/>
      <c r="U42" s="43" t="n"/>
      <c r="V42" s="40" t="str">
        <f>IF(OR(T42="",U42=""),"",T42*U42)</f>
        <v/>
      </c>
      <c r="W42" s="40" t="str">
        <f>IF(V42="","",IF(V42&gt;=THR_CRITICAL,"Critical",IF(V42&gt;=THR_HIGH,"High",IF(V42&gt;=THR_MEDIUM,"Medium","Low"))))</f>
        <v/>
      </c>
      <c r="X42" s="40" t="str">
        <f>IF(V42="","",IF(V42&lt;=RISK_APPETITE,"Yes","No: escalate"))</f>
        <v/>
      </c>
      <c r="Y42" s="43" t="n"/>
      <c r="Z42" s="44" t="n"/>
      <c r="AA42" s="43" t="n"/>
    </row>
    <row r="43">
      <c r="A43" s="9" t="n"/>
      <c r="B43" s="9" t="n"/>
      <c r="C43" s="9" t="n"/>
      <c r="D43" s="9" t="n"/>
      <c r="E43" s="9" t="n"/>
      <c r="F43" s="9" t="n"/>
      <c r="G43" s="40" t="str">
        <f>IF(OR(E43="",F43=""),"",E43*F43)</f>
        <v/>
      </c>
      <c r="H43" s="40" t="str">
        <f>IF(G43="","",IF(G43&gt;=THR_CRITICAL,"Critical",IF(G43&gt;=THR_HIGH,"High",IF(G43&gt;=THR_MEDIUM,"Medium","Low"))))</f>
        <v/>
      </c>
      <c r="I43" s="9" t="n"/>
      <c r="J43" s="9" t="n"/>
      <c r="K43" s="9" t="n"/>
      <c r="L43" s="9" t="n"/>
      <c r="M43" s="9" t="n"/>
      <c r="N43" s="41" t="n"/>
      <c r="O43" s="41" t="n"/>
      <c r="P43" s="9" t="n"/>
      <c r="Q43" s="42" t="n"/>
      <c r="R43" s="40" t="str">
        <f>IF(OR(O43="",P43="Completed",P43="Cancelled"),"",O43-TODAY())</f>
        <v/>
      </c>
      <c r="S43" s="40" t="str">
        <f>IF(B43="","",IF(P43="Completed","Completed",IF(P43="Cancelled","Cancelled",IF(O43="","No due date",IF(O43&lt;TODAY(),"Overdue",IF(O43-TODAY()&lt;=DUE_SOON_DAYS,"Due soon","On track"))))))</f>
        <v/>
      </c>
      <c r="T43" s="9" t="n"/>
      <c r="U43" s="9" t="n"/>
      <c r="V43" s="40" t="str">
        <f>IF(OR(T43="",U43=""),"",T43*U43)</f>
        <v/>
      </c>
      <c r="W43" s="40" t="str">
        <f>IF(V43="","",IF(V43&gt;=THR_CRITICAL,"Critical",IF(V43&gt;=THR_HIGH,"High",IF(V43&gt;=THR_MEDIUM,"Medium","Low"))))</f>
        <v/>
      </c>
      <c r="X43" s="40" t="str">
        <f>IF(V43="","",IF(V43&lt;=RISK_APPETITE,"Yes","No: escalate"))</f>
        <v/>
      </c>
      <c r="Y43" s="9" t="n"/>
      <c r="Z43" s="41" t="n"/>
      <c r="AA43" s="9" t="n"/>
    </row>
    <row r="44">
      <c r="A44" s="43" t="n"/>
      <c r="B44" s="43" t="n"/>
      <c r="C44" s="43" t="n"/>
      <c r="D44" s="43" t="n"/>
      <c r="E44" s="43" t="n"/>
      <c r="F44" s="43" t="n"/>
      <c r="G44" s="40" t="str">
        <f>IF(OR(E44="",F44=""),"",E44*F44)</f>
        <v/>
      </c>
      <c r="H44" s="40" t="str">
        <f>IF(G44="","",IF(G44&gt;=THR_CRITICAL,"Critical",IF(G44&gt;=THR_HIGH,"High",IF(G44&gt;=THR_MEDIUM,"Medium","Low"))))</f>
        <v/>
      </c>
      <c r="I44" s="43" t="n"/>
      <c r="J44" s="43" t="n"/>
      <c r="K44" s="43" t="n"/>
      <c r="L44" s="43" t="n"/>
      <c r="M44" s="43" t="n"/>
      <c r="N44" s="44" t="n"/>
      <c r="O44" s="44" t="n"/>
      <c r="P44" s="43" t="n"/>
      <c r="Q44" s="45" t="n"/>
      <c r="R44" s="40" t="str">
        <f>IF(OR(O44="",P44="Completed",P44="Cancelled"),"",O44-TODAY())</f>
        <v/>
      </c>
      <c r="S44" s="40" t="str">
        <f>IF(B44="","",IF(P44="Completed","Completed",IF(P44="Cancelled","Cancelled",IF(O44="","No due date",IF(O44&lt;TODAY(),"Overdue",IF(O44-TODAY()&lt;=DUE_SOON_DAYS,"Due soon","On track"))))))</f>
        <v/>
      </c>
      <c r="T44" s="43" t="n"/>
      <c r="U44" s="43" t="n"/>
      <c r="V44" s="40" t="str">
        <f>IF(OR(T44="",U44=""),"",T44*U44)</f>
        <v/>
      </c>
      <c r="W44" s="40" t="str">
        <f>IF(V44="","",IF(V44&gt;=THR_CRITICAL,"Critical",IF(V44&gt;=THR_HIGH,"High",IF(V44&gt;=THR_MEDIUM,"Medium","Low"))))</f>
        <v/>
      </c>
      <c r="X44" s="40" t="str">
        <f>IF(V44="","",IF(V44&lt;=RISK_APPETITE,"Yes","No: escalate"))</f>
        <v/>
      </c>
      <c r="Y44" s="43" t="n"/>
      <c r="Z44" s="44" t="n"/>
      <c r="AA44" s="43" t="n"/>
    </row>
    <row r="45">
      <c r="A45" s="9" t="n"/>
      <c r="B45" s="9" t="n"/>
      <c r="C45" s="9" t="n"/>
      <c r="D45" s="9" t="n"/>
      <c r="E45" s="9" t="n"/>
      <c r="F45" s="9" t="n"/>
      <c r="G45" s="40" t="str">
        <f>IF(OR(E45="",F45=""),"",E45*F45)</f>
        <v/>
      </c>
      <c r="H45" s="40" t="str">
        <f>IF(G45="","",IF(G45&gt;=THR_CRITICAL,"Critical",IF(G45&gt;=THR_HIGH,"High",IF(G45&gt;=THR_MEDIUM,"Medium","Low"))))</f>
        <v/>
      </c>
      <c r="I45" s="9" t="n"/>
      <c r="J45" s="9" t="n"/>
      <c r="K45" s="9" t="n"/>
      <c r="L45" s="9" t="n"/>
      <c r="M45" s="9" t="n"/>
      <c r="N45" s="41" t="n"/>
      <c r="O45" s="41" t="n"/>
      <c r="P45" s="9" t="n"/>
      <c r="Q45" s="42" t="n"/>
      <c r="R45" s="40" t="str">
        <f>IF(OR(O45="",P45="Completed",P45="Cancelled"),"",O45-TODAY())</f>
        <v/>
      </c>
      <c r="S45" s="40" t="str">
        <f>IF(B45="","",IF(P45="Completed","Completed",IF(P45="Cancelled","Cancelled",IF(O45="","No due date",IF(O45&lt;TODAY(),"Overdue",IF(O45-TODAY()&lt;=DUE_SOON_DAYS,"Due soon","On track"))))))</f>
        <v/>
      </c>
      <c r="T45" s="9" t="n"/>
      <c r="U45" s="9" t="n"/>
      <c r="V45" s="40" t="str">
        <f>IF(OR(T45="",U45=""),"",T45*U45)</f>
        <v/>
      </c>
      <c r="W45" s="40" t="str">
        <f>IF(V45="","",IF(V45&gt;=THR_CRITICAL,"Critical",IF(V45&gt;=THR_HIGH,"High",IF(V45&gt;=THR_MEDIUM,"Medium","Low"))))</f>
        <v/>
      </c>
      <c r="X45" s="40" t="str">
        <f>IF(V45="","",IF(V45&lt;=RISK_APPETITE,"Yes","No: escalate"))</f>
        <v/>
      </c>
      <c r="Y45" s="9" t="n"/>
      <c r="Z45" s="41" t="n"/>
      <c r="AA45" s="9" t="n"/>
    </row>
    <row r="46">
      <c r="A46" s="43" t="n"/>
      <c r="B46" s="43" t="n"/>
      <c r="C46" s="43" t="n"/>
      <c r="D46" s="43" t="n"/>
      <c r="E46" s="43" t="n"/>
      <c r="F46" s="43" t="n"/>
      <c r="G46" s="40" t="str">
        <f>IF(OR(E46="",F46=""),"",E46*F46)</f>
        <v/>
      </c>
      <c r="H46" s="40" t="str">
        <f>IF(G46="","",IF(G46&gt;=THR_CRITICAL,"Critical",IF(G46&gt;=THR_HIGH,"High",IF(G46&gt;=THR_MEDIUM,"Medium","Low"))))</f>
        <v/>
      </c>
      <c r="I46" s="43" t="n"/>
      <c r="J46" s="43" t="n"/>
      <c r="K46" s="43" t="n"/>
      <c r="L46" s="43" t="n"/>
      <c r="M46" s="43" t="n"/>
      <c r="N46" s="44" t="n"/>
      <c r="O46" s="44" t="n"/>
      <c r="P46" s="43" t="n"/>
      <c r="Q46" s="45" t="n"/>
      <c r="R46" s="40" t="str">
        <f>IF(OR(O46="",P46="Completed",P46="Cancelled"),"",O46-TODAY())</f>
        <v/>
      </c>
      <c r="S46" s="40" t="str">
        <f>IF(B46="","",IF(P46="Completed","Completed",IF(P46="Cancelled","Cancelled",IF(O46="","No due date",IF(O46&lt;TODAY(),"Overdue",IF(O46-TODAY()&lt;=DUE_SOON_DAYS,"Due soon","On track"))))))</f>
        <v/>
      </c>
      <c r="T46" s="43" t="n"/>
      <c r="U46" s="43" t="n"/>
      <c r="V46" s="40" t="str">
        <f>IF(OR(T46="",U46=""),"",T46*U46)</f>
        <v/>
      </c>
      <c r="W46" s="40" t="str">
        <f>IF(V46="","",IF(V46&gt;=THR_CRITICAL,"Critical",IF(V46&gt;=THR_HIGH,"High",IF(V46&gt;=THR_MEDIUM,"Medium","Low"))))</f>
        <v/>
      </c>
      <c r="X46" s="40" t="str">
        <f>IF(V46="","",IF(V46&lt;=RISK_APPETITE,"Yes","No: escalate"))</f>
        <v/>
      </c>
      <c r="Y46" s="43" t="n"/>
      <c r="Z46" s="44" t="n"/>
      <c r="AA46" s="43" t="n"/>
    </row>
    <row r="47">
      <c r="A47" s="9" t="n"/>
      <c r="B47" s="9" t="n"/>
      <c r="C47" s="9" t="n"/>
      <c r="D47" s="9" t="n"/>
      <c r="E47" s="9" t="n"/>
      <c r="F47" s="9" t="n"/>
      <c r="G47" s="40" t="str">
        <f>IF(OR(E47="",F47=""),"",E47*F47)</f>
        <v/>
      </c>
      <c r="H47" s="40" t="str">
        <f>IF(G47="","",IF(G47&gt;=THR_CRITICAL,"Critical",IF(G47&gt;=THR_HIGH,"High",IF(G47&gt;=THR_MEDIUM,"Medium","Low"))))</f>
        <v/>
      </c>
      <c r="I47" s="9" t="n"/>
      <c r="J47" s="9" t="n"/>
      <c r="K47" s="9" t="n"/>
      <c r="L47" s="9" t="n"/>
      <c r="M47" s="9" t="n"/>
      <c r="N47" s="41" t="n"/>
      <c r="O47" s="41" t="n"/>
      <c r="P47" s="9" t="n"/>
      <c r="Q47" s="42" t="n"/>
      <c r="R47" s="40" t="str">
        <f>IF(OR(O47="",P47="Completed",P47="Cancelled"),"",O47-TODAY())</f>
        <v/>
      </c>
      <c r="S47" s="40" t="str">
        <f>IF(B47="","",IF(P47="Completed","Completed",IF(P47="Cancelled","Cancelled",IF(O47="","No due date",IF(O47&lt;TODAY(),"Overdue",IF(O47-TODAY()&lt;=DUE_SOON_DAYS,"Due soon","On track"))))))</f>
        <v/>
      </c>
      <c r="T47" s="9" t="n"/>
      <c r="U47" s="9" t="n"/>
      <c r="V47" s="40" t="str">
        <f>IF(OR(T47="",U47=""),"",T47*U47)</f>
        <v/>
      </c>
      <c r="W47" s="40" t="str">
        <f>IF(V47="","",IF(V47&gt;=THR_CRITICAL,"Critical",IF(V47&gt;=THR_HIGH,"High",IF(V47&gt;=THR_MEDIUM,"Medium","Low"))))</f>
        <v/>
      </c>
      <c r="X47" s="40" t="str">
        <f>IF(V47="","",IF(V47&lt;=RISK_APPETITE,"Yes","No: escalate"))</f>
        <v/>
      </c>
      <c r="Y47" s="9" t="n"/>
      <c r="Z47" s="41" t="n"/>
      <c r="AA47" s="9" t="n"/>
    </row>
    <row r="48">
      <c r="A48" s="43" t="n"/>
      <c r="B48" s="43" t="n"/>
      <c r="C48" s="43" t="n"/>
      <c r="D48" s="43" t="n"/>
      <c r="E48" s="43" t="n"/>
      <c r="F48" s="43" t="n"/>
      <c r="G48" s="40" t="str">
        <f>IF(OR(E48="",F48=""),"",E48*F48)</f>
        <v/>
      </c>
      <c r="H48" s="40" t="str">
        <f>IF(G48="","",IF(G48&gt;=THR_CRITICAL,"Critical",IF(G48&gt;=THR_HIGH,"High",IF(G48&gt;=THR_MEDIUM,"Medium","Low"))))</f>
        <v/>
      </c>
      <c r="I48" s="43" t="n"/>
      <c r="J48" s="43" t="n"/>
      <c r="K48" s="43" t="n"/>
      <c r="L48" s="43" t="n"/>
      <c r="M48" s="43" t="n"/>
      <c r="N48" s="44" t="n"/>
      <c r="O48" s="44" t="n"/>
      <c r="P48" s="43" t="n"/>
      <c r="Q48" s="45" t="n"/>
      <c r="R48" s="40" t="str">
        <f>IF(OR(O48="",P48="Completed",P48="Cancelled"),"",O48-TODAY())</f>
        <v/>
      </c>
      <c r="S48" s="40" t="str">
        <f>IF(B48="","",IF(P48="Completed","Completed",IF(P48="Cancelled","Cancelled",IF(O48="","No due date",IF(O48&lt;TODAY(),"Overdue",IF(O48-TODAY()&lt;=DUE_SOON_DAYS,"Due soon","On track"))))))</f>
        <v/>
      </c>
      <c r="T48" s="43" t="n"/>
      <c r="U48" s="43" t="n"/>
      <c r="V48" s="40" t="str">
        <f>IF(OR(T48="",U48=""),"",T48*U48)</f>
        <v/>
      </c>
      <c r="W48" s="40" t="str">
        <f>IF(V48="","",IF(V48&gt;=THR_CRITICAL,"Critical",IF(V48&gt;=THR_HIGH,"High",IF(V48&gt;=THR_MEDIUM,"Medium","Low"))))</f>
        <v/>
      </c>
      <c r="X48" s="40" t="str">
        <f>IF(V48="","",IF(V48&lt;=RISK_APPETITE,"Yes","No: escalate"))</f>
        <v/>
      </c>
      <c r="Y48" s="43" t="n"/>
      <c r="Z48" s="44" t="n"/>
      <c r="AA48" s="43" t="n"/>
    </row>
    <row r="49">
      <c r="A49" s="9" t="n"/>
      <c r="B49" s="9" t="n"/>
      <c r="C49" s="9" t="n"/>
      <c r="D49" s="9" t="n"/>
      <c r="E49" s="9" t="n"/>
      <c r="F49" s="9" t="n"/>
      <c r="G49" s="40" t="str">
        <f>IF(OR(E49="",F49=""),"",E49*F49)</f>
        <v/>
      </c>
      <c r="H49" s="40" t="str">
        <f>IF(G49="","",IF(G49&gt;=THR_CRITICAL,"Critical",IF(G49&gt;=THR_HIGH,"High",IF(G49&gt;=THR_MEDIUM,"Medium","Low"))))</f>
        <v/>
      </c>
      <c r="I49" s="9" t="n"/>
      <c r="J49" s="9" t="n"/>
      <c r="K49" s="9" t="n"/>
      <c r="L49" s="9" t="n"/>
      <c r="M49" s="9" t="n"/>
      <c r="N49" s="41" t="n"/>
      <c r="O49" s="41" t="n"/>
      <c r="P49" s="9" t="n"/>
      <c r="Q49" s="42" t="n"/>
      <c r="R49" s="40" t="str">
        <f>IF(OR(O49="",P49="Completed",P49="Cancelled"),"",O49-TODAY())</f>
        <v/>
      </c>
      <c r="S49" s="40" t="str">
        <f>IF(B49="","",IF(P49="Completed","Completed",IF(P49="Cancelled","Cancelled",IF(O49="","No due date",IF(O49&lt;TODAY(),"Overdue",IF(O49-TODAY()&lt;=DUE_SOON_DAYS,"Due soon","On track"))))))</f>
        <v/>
      </c>
      <c r="T49" s="9" t="n"/>
      <c r="U49" s="9" t="n"/>
      <c r="V49" s="40" t="str">
        <f>IF(OR(T49="",U49=""),"",T49*U49)</f>
        <v/>
      </c>
      <c r="W49" s="40" t="str">
        <f>IF(V49="","",IF(V49&gt;=THR_CRITICAL,"Critical",IF(V49&gt;=THR_HIGH,"High",IF(V49&gt;=THR_MEDIUM,"Medium","Low"))))</f>
        <v/>
      </c>
      <c r="X49" s="40" t="str">
        <f>IF(V49="","",IF(V49&lt;=RISK_APPETITE,"Yes","No: escalate"))</f>
        <v/>
      </c>
      <c r="Y49" s="9" t="n"/>
      <c r="Z49" s="41" t="n"/>
      <c r="AA49" s="9" t="n"/>
    </row>
    <row r="50">
      <c r="A50" s="43" t="n"/>
      <c r="B50" s="43" t="n"/>
      <c r="C50" s="43" t="n"/>
      <c r="D50" s="43" t="n"/>
      <c r="E50" s="43" t="n"/>
      <c r="F50" s="43" t="n"/>
      <c r="G50" s="40" t="str">
        <f>IF(OR(E50="",F50=""),"",E50*F50)</f>
        <v/>
      </c>
      <c r="H50" s="40" t="str">
        <f>IF(G50="","",IF(G50&gt;=THR_CRITICAL,"Critical",IF(G50&gt;=THR_HIGH,"High",IF(G50&gt;=THR_MEDIUM,"Medium","Low"))))</f>
        <v/>
      </c>
      <c r="I50" s="43" t="n"/>
      <c r="J50" s="43" t="n"/>
      <c r="K50" s="43" t="n"/>
      <c r="L50" s="43" t="n"/>
      <c r="M50" s="43" t="n"/>
      <c r="N50" s="44" t="n"/>
      <c r="O50" s="44" t="n"/>
      <c r="P50" s="43" t="n"/>
      <c r="Q50" s="45" t="n"/>
      <c r="R50" s="40" t="str">
        <f>IF(OR(O50="",P50="Completed",P50="Cancelled"),"",O50-TODAY())</f>
        <v/>
      </c>
      <c r="S50" s="40" t="str">
        <f>IF(B50="","",IF(P50="Completed","Completed",IF(P50="Cancelled","Cancelled",IF(O50="","No due date",IF(O50&lt;TODAY(),"Overdue",IF(O50-TODAY()&lt;=DUE_SOON_DAYS,"Due soon","On track"))))))</f>
        <v/>
      </c>
      <c r="T50" s="43" t="n"/>
      <c r="U50" s="43" t="n"/>
      <c r="V50" s="40" t="str">
        <f>IF(OR(T50="",U50=""),"",T50*U50)</f>
        <v/>
      </c>
      <c r="W50" s="40" t="str">
        <f>IF(V50="","",IF(V50&gt;=THR_CRITICAL,"Critical",IF(V50&gt;=THR_HIGH,"High",IF(V50&gt;=THR_MEDIUM,"Medium","Low"))))</f>
        <v/>
      </c>
      <c r="X50" s="40" t="str">
        <f>IF(V50="","",IF(V50&lt;=RISK_APPETITE,"Yes","No: escalate"))</f>
        <v/>
      </c>
      <c r="Y50" s="43" t="n"/>
      <c r="Z50" s="44" t="n"/>
      <c r="AA50" s="43" t="n"/>
    </row>
    <row r="51">
      <c r="A51" s="9" t="n"/>
      <c r="B51" s="9" t="n"/>
      <c r="C51" s="9" t="n"/>
      <c r="D51" s="9" t="n"/>
      <c r="E51" s="9" t="n"/>
      <c r="F51" s="9" t="n"/>
      <c r="G51" s="40" t="str">
        <f>IF(OR(E51="",F51=""),"",E51*F51)</f>
        <v/>
      </c>
      <c r="H51" s="40" t="str">
        <f>IF(G51="","",IF(G51&gt;=THR_CRITICAL,"Critical",IF(G51&gt;=THR_HIGH,"High",IF(G51&gt;=THR_MEDIUM,"Medium","Low"))))</f>
        <v/>
      </c>
      <c r="I51" s="9" t="n"/>
      <c r="J51" s="9" t="n"/>
      <c r="K51" s="9" t="n"/>
      <c r="L51" s="9" t="n"/>
      <c r="M51" s="9" t="n"/>
      <c r="N51" s="41" t="n"/>
      <c r="O51" s="41" t="n"/>
      <c r="P51" s="9" t="n"/>
      <c r="Q51" s="42" t="n"/>
      <c r="R51" s="40" t="str">
        <f>IF(OR(O51="",P51="Completed",P51="Cancelled"),"",O51-TODAY())</f>
        <v/>
      </c>
      <c r="S51" s="40" t="str">
        <f>IF(B51="","",IF(P51="Completed","Completed",IF(P51="Cancelled","Cancelled",IF(O51="","No due date",IF(O51&lt;TODAY(),"Overdue",IF(O51-TODAY()&lt;=DUE_SOON_DAYS,"Due soon","On track"))))))</f>
        <v/>
      </c>
      <c r="T51" s="9" t="n"/>
      <c r="U51" s="9" t="n"/>
      <c r="V51" s="40" t="str">
        <f>IF(OR(T51="",U51=""),"",T51*U51)</f>
        <v/>
      </c>
      <c r="W51" s="40" t="str">
        <f>IF(V51="","",IF(V51&gt;=THR_CRITICAL,"Critical",IF(V51&gt;=THR_HIGH,"High",IF(V51&gt;=THR_MEDIUM,"Medium","Low"))))</f>
        <v/>
      </c>
      <c r="X51" s="40" t="str">
        <f>IF(V51="","",IF(V51&lt;=RISK_APPETITE,"Yes","No: escalate"))</f>
        <v/>
      </c>
      <c r="Y51" s="9" t="n"/>
      <c r="Z51" s="41" t="n"/>
      <c r="AA51" s="9" t="n"/>
    </row>
    <row r="52">
      <c r="A52" s="43" t="n"/>
      <c r="B52" s="43" t="n"/>
      <c r="C52" s="43" t="n"/>
      <c r="D52" s="43" t="n"/>
      <c r="E52" s="43" t="n"/>
      <c r="F52" s="43" t="n"/>
      <c r="G52" s="40" t="str">
        <f>IF(OR(E52="",F52=""),"",E52*F52)</f>
        <v/>
      </c>
      <c r="H52" s="40" t="str">
        <f>IF(G52="","",IF(G52&gt;=THR_CRITICAL,"Critical",IF(G52&gt;=THR_HIGH,"High",IF(G52&gt;=THR_MEDIUM,"Medium","Low"))))</f>
        <v/>
      </c>
      <c r="I52" s="43" t="n"/>
      <c r="J52" s="43" t="n"/>
      <c r="K52" s="43" t="n"/>
      <c r="L52" s="43" t="n"/>
      <c r="M52" s="43" t="n"/>
      <c r="N52" s="44" t="n"/>
      <c r="O52" s="44" t="n"/>
      <c r="P52" s="43" t="n"/>
      <c r="Q52" s="45" t="n"/>
      <c r="R52" s="40" t="str">
        <f>IF(OR(O52="",P52="Completed",P52="Cancelled"),"",O52-TODAY())</f>
        <v/>
      </c>
      <c r="S52" s="40" t="str">
        <f>IF(B52="","",IF(P52="Completed","Completed",IF(P52="Cancelled","Cancelled",IF(O52="","No due date",IF(O52&lt;TODAY(),"Overdue",IF(O52-TODAY()&lt;=DUE_SOON_DAYS,"Due soon","On track"))))))</f>
        <v/>
      </c>
      <c r="T52" s="43" t="n"/>
      <c r="U52" s="43" t="n"/>
      <c r="V52" s="40" t="str">
        <f>IF(OR(T52="",U52=""),"",T52*U52)</f>
        <v/>
      </c>
      <c r="W52" s="40" t="str">
        <f>IF(V52="","",IF(V52&gt;=THR_CRITICAL,"Critical",IF(V52&gt;=THR_HIGH,"High",IF(V52&gt;=THR_MEDIUM,"Medium","Low"))))</f>
        <v/>
      </c>
      <c r="X52" s="40" t="str">
        <f>IF(V52="","",IF(V52&lt;=RISK_APPETITE,"Yes","No: escalate"))</f>
        <v/>
      </c>
      <c r="Y52" s="43" t="n"/>
      <c r="Z52" s="44" t="n"/>
      <c r="AA52" s="43" t="n"/>
    </row>
    <row r="53">
      <c r="A53" s="9" t="n"/>
      <c r="B53" s="9" t="n"/>
      <c r="C53" s="9" t="n"/>
      <c r="D53" s="9" t="n"/>
      <c r="E53" s="9" t="n"/>
      <c r="F53" s="9" t="n"/>
      <c r="G53" s="40" t="str">
        <f>IF(OR(E53="",F53=""),"",E53*F53)</f>
        <v/>
      </c>
      <c r="H53" s="40" t="str">
        <f>IF(G53="","",IF(G53&gt;=THR_CRITICAL,"Critical",IF(G53&gt;=THR_HIGH,"High",IF(G53&gt;=THR_MEDIUM,"Medium","Low"))))</f>
        <v/>
      </c>
      <c r="I53" s="9" t="n"/>
      <c r="J53" s="9" t="n"/>
      <c r="K53" s="9" t="n"/>
      <c r="L53" s="9" t="n"/>
      <c r="M53" s="9" t="n"/>
      <c r="N53" s="41" t="n"/>
      <c r="O53" s="41" t="n"/>
      <c r="P53" s="9" t="n"/>
      <c r="Q53" s="42" t="n"/>
      <c r="R53" s="40" t="str">
        <f>IF(OR(O53="",P53="Completed",P53="Cancelled"),"",O53-TODAY())</f>
        <v/>
      </c>
      <c r="S53" s="40" t="str">
        <f>IF(B53="","",IF(P53="Completed","Completed",IF(P53="Cancelled","Cancelled",IF(O53="","No due date",IF(O53&lt;TODAY(),"Overdue",IF(O53-TODAY()&lt;=DUE_SOON_DAYS,"Due soon","On track"))))))</f>
        <v/>
      </c>
      <c r="T53" s="9" t="n"/>
      <c r="U53" s="9" t="n"/>
      <c r="V53" s="40" t="str">
        <f>IF(OR(T53="",U53=""),"",T53*U53)</f>
        <v/>
      </c>
      <c r="W53" s="40" t="str">
        <f>IF(V53="","",IF(V53&gt;=THR_CRITICAL,"Critical",IF(V53&gt;=THR_HIGH,"High",IF(V53&gt;=THR_MEDIUM,"Medium","Low"))))</f>
        <v/>
      </c>
      <c r="X53" s="40" t="str">
        <f>IF(V53="","",IF(V53&lt;=RISK_APPETITE,"Yes","No: escalate"))</f>
        <v/>
      </c>
      <c r="Y53" s="9" t="n"/>
      <c r="Z53" s="41" t="n"/>
      <c r="AA53" s="9" t="n"/>
    </row>
    <row r="54">
      <c r="A54" s="43" t="n"/>
      <c r="B54" s="43" t="n"/>
      <c r="C54" s="43" t="n"/>
      <c r="D54" s="43" t="n"/>
      <c r="E54" s="43" t="n"/>
      <c r="F54" s="43" t="n"/>
      <c r="G54" s="40" t="str">
        <f>IF(OR(E54="",F54=""),"",E54*F54)</f>
        <v/>
      </c>
      <c r="H54" s="40" t="str">
        <f>IF(G54="","",IF(G54&gt;=THR_CRITICAL,"Critical",IF(G54&gt;=THR_HIGH,"High",IF(G54&gt;=THR_MEDIUM,"Medium","Low"))))</f>
        <v/>
      </c>
      <c r="I54" s="43" t="n"/>
      <c r="J54" s="43" t="n"/>
      <c r="K54" s="43" t="n"/>
      <c r="L54" s="43" t="n"/>
      <c r="M54" s="43" t="n"/>
      <c r="N54" s="44" t="n"/>
      <c r="O54" s="44" t="n"/>
      <c r="P54" s="43" t="n"/>
      <c r="Q54" s="45" t="n"/>
      <c r="R54" s="40" t="str">
        <f>IF(OR(O54="",P54="Completed",P54="Cancelled"),"",O54-TODAY())</f>
        <v/>
      </c>
      <c r="S54" s="40" t="str">
        <f>IF(B54="","",IF(P54="Completed","Completed",IF(P54="Cancelled","Cancelled",IF(O54="","No due date",IF(O54&lt;TODAY(),"Overdue",IF(O54-TODAY()&lt;=DUE_SOON_DAYS,"Due soon","On track"))))))</f>
        <v/>
      </c>
      <c r="T54" s="43" t="n"/>
      <c r="U54" s="43" t="n"/>
      <c r="V54" s="40" t="str">
        <f>IF(OR(T54="",U54=""),"",T54*U54)</f>
        <v/>
      </c>
      <c r="W54" s="40" t="str">
        <f>IF(V54="","",IF(V54&gt;=THR_CRITICAL,"Critical",IF(V54&gt;=THR_HIGH,"High",IF(V54&gt;=THR_MEDIUM,"Medium","Low"))))</f>
        <v/>
      </c>
      <c r="X54" s="40" t="str">
        <f>IF(V54="","",IF(V54&lt;=RISK_APPETITE,"Yes","No: escalate"))</f>
        <v/>
      </c>
      <c r="Y54" s="43" t="n"/>
      <c r="Z54" s="44" t="n"/>
      <c r="AA54" s="43" t="n"/>
    </row>
    <row r="55">
      <c r="A55" s="9" t="n"/>
      <c r="B55" s="9" t="n"/>
      <c r="C55" s="9" t="n"/>
      <c r="D55" s="9" t="n"/>
      <c r="E55" s="9" t="n"/>
      <c r="F55" s="9" t="n"/>
      <c r="G55" s="40" t="str">
        <f>IF(OR(E55="",F55=""),"",E55*F55)</f>
        <v/>
      </c>
      <c r="H55" s="40" t="str">
        <f>IF(G55="","",IF(G55&gt;=THR_CRITICAL,"Critical",IF(G55&gt;=THR_HIGH,"High",IF(G55&gt;=THR_MEDIUM,"Medium","Low"))))</f>
        <v/>
      </c>
      <c r="I55" s="9" t="n"/>
      <c r="J55" s="9" t="n"/>
      <c r="K55" s="9" t="n"/>
      <c r="L55" s="9" t="n"/>
      <c r="M55" s="9" t="n"/>
      <c r="N55" s="41" t="n"/>
      <c r="O55" s="41" t="n"/>
      <c r="P55" s="9" t="n"/>
      <c r="Q55" s="42" t="n"/>
      <c r="R55" s="40" t="str">
        <f>IF(OR(O55="",P55="Completed",P55="Cancelled"),"",O55-TODAY())</f>
        <v/>
      </c>
      <c r="S55" s="40" t="str">
        <f>IF(B55="","",IF(P55="Completed","Completed",IF(P55="Cancelled","Cancelled",IF(O55="","No due date",IF(O55&lt;TODAY(),"Overdue",IF(O55-TODAY()&lt;=DUE_SOON_DAYS,"Due soon","On track"))))))</f>
        <v/>
      </c>
      <c r="T55" s="9" t="n"/>
      <c r="U55" s="9" t="n"/>
      <c r="V55" s="40" t="str">
        <f>IF(OR(T55="",U55=""),"",T55*U55)</f>
        <v/>
      </c>
      <c r="W55" s="40" t="str">
        <f>IF(V55="","",IF(V55&gt;=THR_CRITICAL,"Critical",IF(V55&gt;=THR_HIGH,"High",IF(V55&gt;=THR_MEDIUM,"Medium","Low"))))</f>
        <v/>
      </c>
      <c r="X55" s="40" t="str">
        <f>IF(V55="","",IF(V55&lt;=RISK_APPETITE,"Yes","No: escalate"))</f>
        <v/>
      </c>
      <c r="Y55" s="9" t="n"/>
      <c r="Z55" s="41" t="n"/>
      <c r="AA55" s="9" t="n"/>
    </row>
    <row r="56">
      <c r="A56" s="43" t="n"/>
      <c r="B56" s="43" t="n"/>
      <c r="C56" s="43" t="n"/>
      <c r="D56" s="43" t="n"/>
      <c r="E56" s="43" t="n"/>
      <c r="F56" s="43" t="n"/>
      <c r="G56" s="40" t="str">
        <f>IF(OR(E56="",F56=""),"",E56*F56)</f>
        <v/>
      </c>
      <c r="H56" s="40" t="str">
        <f>IF(G56="","",IF(G56&gt;=THR_CRITICAL,"Critical",IF(G56&gt;=THR_HIGH,"High",IF(G56&gt;=THR_MEDIUM,"Medium","Low"))))</f>
        <v/>
      </c>
      <c r="I56" s="43" t="n"/>
      <c r="J56" s="43" t="n"/>
      <c r="K56" s="43" t="n"/>
      <c r="L56" s="43" t="n"/>
      <c r="M56" s="43" t="n"/>
      <c r="N56" s="44" t="n"/>
      <c r="O56" s="44" t="n"/>
      <c r="P56" s="43" t="n"/>
      <c r="Q56" s="45" t="n"/>
      <c r="R56" s="40" t="str">
        <f>IF(OR(O56="",P56="Completed",P56="Cancelled"),"",O56-TODAY())</f>
        <v/>
      </c>
      <c r="S56" s="40" t="str">
        <f>IF(B56="","",IF(P56="Completed","Completed",IF(P56="Cancelled","Cancelled",IF(O56="","No due date",IF(O56&lt;TODAY(),"Overdue",IF(O56-TODAY()&lt;=DUE_SOON_DAYS,"Due soon","On track"))))))</f>
        <v/>
      </c>
      <c r="T56" s="43" t="n"/>
      <c r="U56" s="43" t="n"/>
      <c r="V56" s="40" t="str">
        <f>IF(OR(T56="",U56=""),"",T56*U56)</f>
        <v/>
      </c>
      <c r="W56" s="40" t="str">
        <f>IF(V56="","",IF(V56&gt;=THR_CRITICAL,"Critical",IF(V56&gt;=THR_HIGH,"High",IF(V56&gt;=THR_MEDIUM,"Medium","Low"))))</f>
        <v/>
      </c>
      <c r="X56" s="40" t="str">
        <f>IF(V56="","",IF(V56&lt;=RISK_APPETITE,"Yes","No: escalate"))</f>
        <v/>
      </c>
      <c r="Y56" s="43" t="n"/>
      <c r="Z56" s="44" t="n"/>
      <c r="AA56" s="43" t="n"/>
    </row>
    <row r="57">
      <c r="A57" s="9" t="n"/>
      <c r="B57" s="9" t="n"/>
      <c r="C57" s="9" t="n"/>
      <c r="D57" s="9" t="n"/>
      <c r="E57" s="9" t="n"/>
      <c r="F57" s="9" t="n"/>
      <c r="G57" s="40" t="str">
        <f>IF(OR(E57="",F57=""),"",E57*F57)</f>
        <v/>
      </c>
      <c r="H57" s="40" t="str">
        <f>IF(G57="","",IF(G57&gt;=THR_CRITICAL,"Critical",IF(G57&gt;=THR_HIGH,"High",IF(G57&gt;=THR_MEDIUM,"Medium","Low"))))</f>
        <v/>
      </c>
      <c r="I57" s="9" t="n"/>
      <c r="J57" s="9" t="n"/>
      <c r="K57" s="9" t="n"/>
      <c r="L57" s="9" t="n"/>
      <c r="M57" s="9" t="n"/>
      <c r="N57" s="41" t="n"/>
      <c r="O57" s="41" t="n"/>
      <c r="P57" s="9" t="n"/>
      <c r="Q57" s="42" t="n"/>
      <c r="R57" s="40" t="str">
        <f>IF(OR(O57="",P57="Completed",P57="Cancelled"),"",O57-TODAY())</f>
        <v/>
      </c>
      <c r="S57" s="40" t="str">
        <f>IF(B57="","",IF(P57="Completed","Completed",IF(P57="Cancelled","Cancelled",IF(O57="","No due date",IF(O57&lt;TODAY(),"Overdue",IF(O57-TODAY()&lt;=DUE_SOON_DAYS,"Due soon","On track"))))))</f>
        <v/>
      </c>
      <c r="T57" s="9" t="n"/>
      <c r="U57" s="9" t="n"/>
      <c r="V57" s="40" t="str">
        <f>IF(OR(T57="",U57=""),"",T57*U57)</f>
        <v/>
      </c>
      <c r="W57" s="40" t="str">
        <f>IF(V57="","",IF(V57&gt;=THR_CRITICAL,"Critical",IF(V57&gt;=THR_HIGH,"High",IF(V57&gt;=THR_MEDIUM,"Medium","Low"))))</f>
        <v/>
      </c>
      <c r="X57" s="40" t="str">
        <f>IF(V57="","",IF(V57&lt;=RISK_APPETITE,"Yes","No: escalate"))</f>
        <v/>
      </c>
      <c r="Y57" s="9" t="n"/>
      <c r="Z57" s="41" t="n"/>
      <c r="AA57" s="9" t="n"/>
    </row>
    <row r="58">
      <c r="A58" s="43" t="n"/>
      <c r="B58" s="43" t="n"/>
      <c r="C58" s="43" t="n"/>
      <c r="D58" s="43" t="n"/>
      <c r="E58" s="43" t="n"/>
      <c r="F58" s="43" t="n"/>
      <c r="G58" s="40" t="str">
        <f>IF(OR(E58="",F58=""),"",E58*F58)</f>
        <v/>
      </c>
      <c r="H58" s="40" t="str">
        <f>IF(G58="","",IF(G58&gt;=THR_CRITICAL,"Critical",IF(G58&gt;=THR_HIGH,"High",IF(G58&gt;=THR_MEDIUM,"Medium","Low"))))</f>
        <v/>
      </c>
      <c r="I58" s="43" t="n"/>
      <c r="J58" s="43" t="n"/>
      <c r="K58" s="43" t="n"/>
      <c r="L58" s="43" t="n"/>
      <c r="M58" s="43" t="n"/>
      <c r="N58" s="44" t="n"/>
      <c r="O58" s="44" t="n"/>
      <c r="P58" s="43" t="n"/>
      <c r="Q58" s="45" t="n"/>
      <c r="R58" s="40" t="str">
        <f>IF(OR(O58="",P58="Completed",P58="Cancelled"),"",O58-TODAY())</f>
        <v/>
      </c>
      <c r="S58" s="40" t="str">
        <f>IF(B58="","",IF(P58="Completed","Completed",IF(P58="Cancelled","Cancelled",IF(O58="","No due date",IF(O58&lt;TODAY(),"Overdue",IF(O58-TODAY()&lt;=DUE_SOON_DAYS,"Due soon","On track"))))))</f>
        <v/>
      </c>
      <c r="T58" s="43" t="n"/>
      <c r="U58" s="43" t="n"/>
      <c r="V58" s="40" t="str">
        <f>IF(OR(T58="",U58=""),"",T58*U58)</f>
        <v/>
      </c>
      <c r="W58" s="40" t="str">
        <f>IF(V58="","",IF(V58&gt;=THR_CRITICAL,"Critical",IF(V58&gt;=THR_HIGH,"High",IF(V58&gt;=THR_MEDIUM,"Medium","Low"))))</f>
        <v/>
      </c>
      <c r="X58" s="40" t="str">
        <f>IF(V58="","",IF(V58&lt;=RISK_APPETITE,"Yes","No: escalate"))</f>
        <v/>
      </c>
      <c r="Y58" s="43" t="n"/>
      <c r="Z58" s="44" t="n"/>
      <c r="AA58" s="43" t="n"/>
    </row>
    <row r="59">
      <c r="A59" s="9" t="n"/>
      <c r="B59" s="9" t="n"/>
      <c r="C59" s="9" t="n"/>
      <c r="D59" s="9" t="n"/>
      <c r="E59" s="9" t="n"/>
      <c r="F59" s="9" t="n"/>
      <c r="G59" s="40" t="str">
        <f>IF(OR(E59="",F59=""),"",E59*F59)</f>
        <v/>
      </c>
      <c r="H59" s="40" t="str">
        <f>IF(G59="","",IF(G59&gt;=THR_CRITICAL,"Critical",IF(G59&gt;=THR_HIGH,"High",IF(G59&gt;=THR_MEDIUM,"Medium","Low"))))</f>
        <v/>
      </c>
      <c r="I59" s="9" t="n"/>
      <c r="J59" s="9" t="n"/>
      <c r="K59" s="9" t="n"/>
      <c r="L59" s="9" t="n"/>
      <c r="M59" s="9" t="n"/>
      <c r="N59" s="41" t="n"/>
      <c r="O59" s="41" t="n"/>
      <c r="P59" s="9" t="n"/>
      <c r="Q59" s="42" t="n"/>
      <c r="R59" s="40" t="str">
        <f>IF(OR(O59="",P59="Completed",P59="Cancelled"),"",O59-TODAY())</f>
        <v/>
      </c>
      <c r="S59" s="40" t="str">
        <f>IF(B59="","",IF(P59="Completed","Completed",IF(P59="Cancelled","Cancelled",IF(O59="","No due date",IF(O59&lt;TODAY(),"Overdue",IF(O59-TODAY()&lt;=DUE_SOON_DAYS,"Due soon","On track"))))))</f>
        <v/>
      </c>
      <c r="T59" s="9" t="n"/>
      <c r="U59" s="9" t="n"/>
      <c r="V59" s="40" t="str">
        <f>IF(OR(T59="",U59=""),"",T59*U59)</f>
        <v/>
      </c>
      <c r="W59" s="40" t="str">
        <f>IF(V59="","",IF(V59&gt;=THR_CRITICAL,"Critical",IF(V59&gt;=THR_HIGH,"High",IF(V59&gt;=THR_MEDIUM,"Medium","Low"))))</f>
        <v/>
      </c>
      <c r="X59" s="40" t="str">
        <f>IF(V59="","",IF(V59&lt;=RISK_APPETITE,"Yes","No: escalate"))</f>
        <v/>
      </c>
      <c r="Y59" s="9" t="n"/>
      <c r="Z59" s="41" t="n"/>
      <c r="AA59" s="9" t="n"/>
    </row>
    <row r="60">
      <c r="A60" s="43" t="n"/>
      <c r="B60" s="43" t="n"/>
      <c r="C60" s="43" t="n"/>
      <c r="D60" s="43" t="n"/>
      <c r="E60" s="43" t="n"/>
      <c r="F60" s="43" t="n"/>
      <c r="G60" s="40" t="str">
        <f>IF(OR(E60="",F60=""),"",E60*F60)</f>
        <v/>
      </c>
      <c r="H60" s="40" t="str">
        <f>IF(G60="","",IF(G60&gt;=THR_CRITICAL,"Critical",IF(G60&gt;=THR_HIGH,"High",IF(G60&gt;=THR_MEDIUM,"Medium","Low"))))</f>
        <v/>
      </c>
      <c r="I60" s="43" t="n"/>
      <c r="J60" s="43" t="n"/>
      <c r="K60" s="43" t="n"/>
      <c r="L60" s="43" t="n"/>
      <c r="M60" s="43" t="n"/>
      <c r="N60" s="44" t="n"/>
      <c r="O60" s="44" t="n"/>
      <c r="P60" s="43" t="n"/>
      <c r="Q60" s="45" t="n"/>
      <c r="R60" s="40" t="str">
        <f>IF(OR(O60="",P60="Completed",P60="Cancelled"),"",O60-TODAY())</f>
        <v/>
      </c>
      <c r="S60" s="40" t="str">
        <f>IF(B60="","",IF(P60="Completed","Completed",IF(P60="Cancelled","Cancelled",IF(O60="","No due date",IF(O60&lt;TODAY(),"Overdue",IF(O60-TODAY()&lt;=DUE_SOON_DAYS,"Due soon","On track"))))))</f>
        <v/>
      </c>
      <c r="T60" s="43" t="n"/>
      <c r="U60" s="43" t="n"/>
      <c r="V60" s="40" t="str">
        <f>IF(OR(T60="",U60=""),"",T60*U60)</f>
        <v/>
      </c>
      <c r="W60" s="40" t="str">
        <f>IF(V60="","",IF(V60&gt;=THR_CRITICAL,"Critical",IF(V60&gt;=THR_HIGH,"High",IF(V60&gt;=THR_MEDIUM,"Medium","Low"))))</f>
        <v/>
      </c>
      <c r="X60" s="40" t="str">
        <f>IF(V60="","",IF(V60&lt;=RISK_APPETITE,"Yes","No: escalate"))</f>
        <v/>
      </c>
      <c r="Y60" s="43" t="n"/>
      <c r="Z60" s="44" t="n"/>
      <c r="AA60" s="43" t="n"/>
    </row>
    <row r="61">
      <c r="A61" s="9" t="n"/>
      <c r="B61" s="9" t="n"/>
      <c r="C61" s="9" t="n"/>
      <c r="D61" s="9" t="n"/>
      <c r="E61" s="9" t="n"/>
      <c r="F61" s="9" t="n"/>
      <c r="G61" s="40" t="str">
        <f>IF(OR(E61="",F61=""),"",E61*F61)</f>
        <v/>
      </c>
      <c r="H61" s="40" t="str">
        <f>IF(G61="","",IF(G61&gt;=THR_CRITICAL,"Critical",IF(G61&gt;=THR_HIGH,"High",IF(G61&gt;=THR_MEDIUM,"Medium","Low"))))</f>
        <v/>
      </c>
      <c r="I61" s="9" t="n"/>
      <c r="J61" s="9" t="n"/>
      <c r="K61" s="9" t="n"/>
      <c r="L61" s="9" t="n"/>
      <c r="M61" s="9" t="n"/>
      <c r="N61" s="41" t="n"/>
      <c r="O61" s="41" t="n"/>
      <c r="P61" s="9" t="n"/>
      <c r="Q61" s="42" t="n"/>
      <c r="R61" s="40" t="str">
        <f>IF(OR(O61="",P61="Completed",P61="Cancelled"),"",O61-TODAY())</f>
        <v/>
      </c>
      <c r="S61" s="40" t="str">
        <f>IF(B61="","",IF(P61="Completed","Completed",IF(P61="Cancelled","Cancelled",IF(O61="","No due date",IF(O61&lt;TODAY(),"Overdue",IF(O61-TODAY()&lt;=DUE_SOON_DAYS,"Due soon","On track"))))))</f>
        <v/>
      </c>
      <c r="T61" s="9" t="n"/>
      <c r="U61" s="9" t="n"/>
      <c r="V61" s="40" t="str">
        <f>IF(OR(T61="",U61=""),"",T61*U61)</f>
        <v/>
      </c>
      <c r="W61" s="40" t="str">
        <f>IF(V61="","",IF(V61&gt;=THR_CRITICAL,"Critical",IF(V61&gt;=THR_HIGH,"High",IF(V61&gt;=THR_MEDIUM,"Medium","Low"))))</f>
        <v/>
      </c>
      <c r="X61" s="40" t="str">
        <f>IF(V61="","",IF(V61&lt;=RISK_APPETITE,"Yes","No: escalate"))</f>
        <v/>
      </c>
      <c r="Y61" s="9" t="n"/>
      <c r="Z61" s="41" t="n"/>
      <c r="AA61" s="9" t="n"/>
    </row>
    <row r="62">
      <c r="A62" s="43" t="n"/>
      <c r="B62" s="43" t="n"/>
      <c r="C62" s="43" t="n"/>
      <c r="D62" s="43" t="n"/>
      <c r="E62" s="43" t="n"/>
      <c r="F62" s="43" t="n"/>
      <c r="G62" s="40" t="str">
        <f>IF(OR(E62="",F62=""),"",E62*F62)</f>
        <v/>
      </c>
      <c r="H62" s="40" t="str">
        <f>IF(G62="","",IF(G62&gt;=THR_CRITICAL,"Critical",IF(G62&gt;=THR_HIGH,"High",IF(G62&gt;=THR_MEDIUM,"Medium","Low"))))</f>
        <v/>
      </c>
      <c r="I62" s="43" t="n"/>
      <c r="J62" s="43" t="n"/>
      <c r="K62" s="43" t="n"/>
      <c r="L62" s="43" t="n"/>
      <c r="M62" s="43" t="n"/>
      <c r="N62" s="44" t="n"/>
      <c r="O62" s="44" t="n"/>
      <c r="P62" s="43" t="n"/>
      <c r="Q62" s="45" t="n"/>
      <c r="R62" s="40" t="str">
        <f>IF(OR(O62="",P62="Completed",P62="Cancelled"),"",O62-TODAY())</f>
        <v/>
      </c>
      <c r="S62" s="40" t="str">
        <f>IF(B62="","",IF(P62="Completed","Completed",IF(P62="Cancelled","Cancelled",IF(O62="","No due date",IF(O62&lt;TODAY(),"Overdue",IF(O62-TODAY()&lt;=DUE_SOON_DAYS,"Due soon","On track"))))))</f>
        <v/>
      </c>
      <c r="T62" s="43" t="n"/>
      <c r="U62" s="43" t="n"/>
      <c r="V62" s="40" t="str">
        <f>IF(OR(T62="",U62=""),"",T62*U62)</f>
        <v/>
      </c>
      <c r="W62" s="40" t="str">
        <f>IF(V62="","",IF(V62&gt;=THR_CRITICAL,"Critical",IF(V62&gt;=THR_HIGH,"High",IF(V62&gt;=THR_MEDIUM,"Medium","Low"))))</f>
        <v/>
      </c>
      <c r="X62" s="40" t="str">
        <f>IF(V62="","",IF(V62&lt;=RISK_APPETITE,"Yes","No: escalate"))</f>
        <v/>
      </c>
      <c r="Y62" s="43" t="n"/>
      <c r="Z62" s="44" t="n"/>
      <c r="AA62" s="43" t="n"/>
    </row>
    <row r="63">
      <c r="A63" s="9" t="n"/>
      <c r="B63" s="9" t="n"/>
      <c r="C63" s="9" t="n"/>
      <c r="D63" s="9" t="n"/>
      <c r="E63" s="9" t="n"/>
      <c r="F63" s="9" t="n"/>
      <c r="G63" s="40" t="str">
        <f>IF(OR(E63="",F63=""),"",E63*F63)</f>
        <v/>
      </c>
      <c r="H63" s="40" t="str">
        <f>IF(G63="","",IF(G63&gt;=THR_CRITICAL,"Critical",IF(G63&gt;=THR_HIGH,"High",IF(G63&gt;=THR_MEDIUM,"Medium","Low"))))</f>
        <v/>
      </c>
      <c r="I63" s="9" t="n"/>
      <c r="J63" s="9" t="n"/>
      <c r="K63" s="9" t="n"/>
      <c r="L63" s="9" t="n"/>
      <c r="M63" s="9" t="n"/>
      <c r="N63" s="41" t="n"/>
      <c r="O63" s="41" t="n"/>
      <c r="P63" s="9" t="n"/>
      <c r="Q63" s="42" t="n"/>
      <c r="R63" s="40" t="str">
        <f>IF(OR(O63="",P63="Completed",P63="Cancelled"),"",O63-TODAY())</f>
        <v/>
      </c>
      <c r="S63" s="40" t="str">
        <f>IF(B63="","",IF(P63="Completed","Completed",IF(P63="Cancelled","Cancelled",IF(O63="","No due date",IF(O63&lt;TODAY(),"Overdue",IF(O63-TODAY()&lt;=DUE_SOON_DAYS,"Due soon","On track"))))))</f>
        <v/>
      </c>
      <c r="T63" s="9" t="n"/>
      <c r="U63" s="9" t="n"/>
      <c r="V63" s="40" t="str">
        <f>IF(OR(T63="",U63=""),"",T63*U63)</f>
        <v/>
      </c>
      <c r="W63" s="40" t="str">
        <f>IF(V63="","",IF(V63&gt;=THR_CRITICAL,"Critical",IF(V63&gt;=THR_HIGH,"High",IF(V63&gt;=THR_MEDIUM,"Medium","Low"))))</f>
        <v/>
      </c>
      <c r="X63" s="40" t="str">
        <f>IF(V63="","",IF(V63&lt;=RISK_APPETITE,"Yes","No: escalate"))</f>
        <v/>
      </c>
      <c r="Y63" s="9" t="n"/>
      <c r="Z63" s="41" t="n"/>
      <c r="AA63" s="9" t="n"/>
    </row>
    <row r="64">
      <c r="A64" s="43" t="n"/>
      <c r="B64" s="43" t="n"/>
      <c r="C64" s="43" t="n"/>
      <c r="D64" s="43" t="n"/>
      <c r="E64" s="43" t="n"/>
      <c r="F64" s="43" t="n"/>
      <c r="G64" s="40" t="str">
        <f>IF(OR(E64="",F64=""),"",E64*F64)</f>
        <v/>
      </c>
      <c r="H64" s="40" t="str">
        <f>IF(G64="","",IF(G64&gt;=THR_CRITICAL,"Critical",IF(G64&gt;=THR_HIGH,"High",IF(G64&gt;=THR_MEDIUM,"Medium","Low"))))</f>
        <v/>
      </c>
      <c r="I64" s="43" t="n"/>
      <c r="J64" s="43" t="n"/>
      <c r="K64" s="43" t="n"/>
      <c r="L64" s="43" t="n"/>
      <c r="M64" s="43" t="n"/>
      <c r="N64" s="44" t="n"/>
      <c r="O64" s="44" t="n"/>
      <c r="P64" s="43" t="n"/>
      <c r="Q64" s="45" t="n"/>
      <c r="R64" s="40" t="str">
        <f>IF(OR(O64="",P64="Completed",P64="Cancelled"),"",O64-TODAY())</f>
        <v/>
      </c>
      <c r="S64" s="40" t="str">
        <f>IF(B64="","",IF(P64="Completed","Completed",IF(P64="Cancelled","Cancelled",IF(O64="","No due date",IF(O64&lt;TODAY(),"Overdue",IF(O64-TODAY()&lt;=DUE_SOON_DAYS,"Due soon","On track"))))))</f>
        <v/>
      </c>
      <c r="T64" s="43" t="n"/>
      <c r="U64" s="43" t="n"/>
      <c r="V64" s="40" t="str">
        <f>IF(OR(T64="",U64=""),"",T64*U64)</f>
        <v/>
      </c>
      <c r="W64" s="40" t="str">
        <f>IF(V64="","",IF(V64&gt;=THR_CRITICAL,"Critical",IF(V64&gt;=THR_HIGH,"High",IF(V64&gt;=THR_MEDIUM,"Medium","Low"))))</f>
        <v/>
      </c>
      <c r="X64" s="40" t="str">
        <f>IF(V64="","",IF(V64&lt;=RISK_APPETITE,"Yes","No: escalate"))</f>
        <v/>
      </c>
      <c r="Y64" s="43" t="n"/>
      <c r="Z64" s="44" t="n"/>
      <c r="AA64" s="43" t="n"/>
    </row>
    <row r="65">
      <c r="A65" s="9" t="n"/>
      <c r="B65" s="9" t="n"/>
      <c r="C65" s="9" t="n"/>
      <c r="D65" s="9" t="n"/>
      <c r="E65" s="9" t="n"/>
      <c r="F65" s="9" t="n"/>
      <c r="G65" s="40" t="str">
        <f>IF(OR(E65="",F65=""),"",E65*F65)</f>
        <v/>
      </c>
      <c r="H65" s="40" t="str">
        <f>IF(G65="","",IF(G65&gt;=THR_CRITICAL,"Critical",IF(G65&gt;=THR_HIGH,"High",IF(G65&gt;=THR_MEDIUM,"Medium","Low"))))</f>
        <v/>
      </c>
      <c r="I65" s="9" t="n"/>
      <c r="J65" s="9" t="n"/>
      <c r="K65" s="9" t="n"/>
      <c r="L65" s="9" t="n"/>
      <c r="M65" s="9" t="n"/>
      <c r="N65" s="41" t="n"/>
      <c r="O65" s="41" t="n"/>
      <c r="P65" s="9" t="n"/>
      <c r="Q65" s="42" t="n"/>
      <c r="R65" s="40" t="str">
        <f>IF(OR(O65="",P65="Completed",P65="Cancelled"),"",O65-TODAY())</f>
        <v/>
      </c>
      <c r="S65" s="40" t="str">
        <f>IF(B65="","",IF(P65="Completed","Completed",IF(P65="Cancelled","Cancelled",IF(O65="","No due date",IF(O65&lt;TODAY(),"Overdue",IF(O65-TODAY()&lt;=DUE_SOON_DAYS,"Due soon","On track"))))))</f>
        <v/>
      </c>
      <c r="T65" s="9" t="n"/>
      <c r="U65" s="9" t="n"/>
      <c r="V65" s="40" t="str">
        <f>IF(OR(T65="",U65=""),"",T65*U65)</f>
        <v/>
      </c>
      <c r="W65" s="40" t="str">
        <f>IF(V65="","",IF(V65&gt;=THR_CRITICAL,"Critical",IF(V65&gt;=THR_HIGH,"High",IF(V65&gt;=THR_MEDIUM,"Medium","Low"))))</f>
        <v/>
      </c>
      <c r="X65" s="40" t="str">
        <f>IF(V65="","",IF(V65&lt;=RISK_APPETITE,"Yes","No: escalate"))</f>
        <v/>
      </c>
      <c r="Y65" s="9" t="n"/>
      <c r="Z65" s="41" t="n"/>
      <c r="AA65" s="9" t="n"/>
    </row>
    <row r="66">
      <c r="A66" s="43" t="n"/>
      <c r="B66" s="43" t="n"/>
      <c r="C66" s="43" t="n"/>
      <c r="D66" s="43" t="n"/>
      <c r="E66" s="43" t="n"/>
      <c r="F66" s="43" t="n"/>
      <c r="G66" s="40" t="str">
        <f>IF(OR(E66="",F66=""),"",E66*F66)</f>
        <v/>
      </c>
      <c r="H66" s="40" t="str">
        <f>IF(G66="","",IF(G66&gt;=THR_CRITICAL,"Critical",IF(G66&gt;=THR_HIGH,"High",IF(G66&gt;=THR_MEDIUM,"Medium","Low"))))</f>
        <v/>
      </c>
      <c r="I66" s="43" t="n"/>
      <c r="J66" s="43" t="n"/>
      <c r="K66" s="43" t="n"/>
      <c r="L66" s="43" t="n"/>
      <c r="M66" s="43" t="n"/>
      <c r="N66" s="44" t="n"/>
      <c r="O66" s="44" t="n"/>
      <c r="P66" s="43" t="n"/>
      <c r="Q66" s="45" t="n"/>
      <c r="R66" s="40" t="str">
        <f>IF(OR(O66="",P66="Completed",P66="Cancelled"),"",O66-TODAY())</f>
        <v/>
      </c>
      <c r="S66" s="40" t="str">
        <f>IF(B66="","",IF(P66="Completed","Completed",IF(P66="Cancelled","Cancelled",IF(O66="","No due date",IF(O66&lt;TODAY(),"Overdue",IF(O66-TODAY()&lt;=DUE_SOON_DAYS,"Due soon","On track"))))))</f>
        <v/>
      </c>
      <c r="T66" s="43" t="n"/>
      <c r="U66" s="43" t="n"/>
      <c r="V66" s="40" t="str">
        <f>IF(OR(T66="",U66=""),"",T66*U66)</f>
        <v/>
      </c>
      <c r="W66" s="40" t="str">
        <f>IF(V66="","",IF(V66&gt;=THR_CRITICAL,"Critical",IF(V66&gt;=THR_HIGH,"High",IF(V66&gt;=THR_MEDIUM,"Medium","Low"))))</f>
        <v/>
      </c>
      <c r="X66" s="40" t="str">
        <f>IF(V66="","",IF(V66&lt;=RISK_APPETITE,"Yes","No: escalate"))</f>
        <v/>
      </c>
      <c r="Y66" s="43" t="n"/>
      <c r="Z66" s="44" t="n"/>
      <c r="AA66" s="43" t="n"/>
    </row>
    <row r="67">
      <c r="A67" s="9" t="n"/>
      <c r="B67" s="9" t="n"/>
      <c r="C67" s="9" t="n"/>
      <c r="D67" s="9" t="n"/>
      <c r="E67" s="9" t="n"/>
      <c r="F67" s="9" t="n"/>
      <c r="G67" s="40" t="str">
        <f>IF(OR(E67="",F67=""),"",E67*F67)</f>
        <v/>
      </c>
      <c r="H67" s="40" t="str">
        <f>IF(G67="","",IF(G67&gt;=THR_CRITICAL,"Critical",IF(G67&gt;=THR_HIGH,"High",IF(G67&gt;=THR_MEDIUM,"Medium","Low"))))</f>
        <v/>
      </c>
      <c r="I67" s="9" t="n"/>
      <c r="J67" s="9" t="n"/>
      <c r="K67" s="9" t="n"/>
      <c r="L67" s="9" t="n"/>
      <c r="M67" s="9" t="n"/>
      <c r="N67" s="41" t="n"/>
      <c r="O67" s="41" t="n"/>
      <c r="P67" s="9" t="n"/>
      <c r="Q67" s="42" t="n"/>
      <c r="R67" s="40" t="str">
        <f>IF(OR(O67="",P67="Completed",P67="Cancelled"),"",O67-TODAY())</f>
        <v/>
      </c>
      <c r="S67" s="40" t="str">
        <f>IF(B67="","",IF(P67="Completed","Completed",IF(P67="Cancelled","Cancelled",IF(O67="","No due date",IF(O67&lt;TODAY(),"Overdue",IF(O67-TODAY()&lt;=DUE_SOON_DAYS,"Due soon","On track"))))))</f>
        <v/>
      </c>
      <c r="T67" s="9" t="n"/>
      <c r="U67" s="9" t="n"/>
      <c r="V67" s="40" t="str">
        <f>IF(OR(T67="",U67=""),"",T67*U67)</f>
        <v/>
      </c>
      <c r="W67" s="40" t="str">
        <f>IF(V67="","",IF(V67&gt;=THR_CRITICAL,"Critical",IF(V67&gt;=THR_HIGH,"High",IF(V67&gt;=THR_MEDIUM,"Medium","Low"))))</f>
        <v/>
      </c>
      <c r="X67" s="40" t="str">
        <f>IF(V67="","",IF(V67&lt;=RISK_APPETITE,"Yes","No: escalate"))</f>
        <v/>
      </c>
      <c r="Y67" s="9" t="n"/>
      <c r="Z67" s="41" t="n"/>
      <c r="AA67" s="9" t="n"/>
    </row>
    <row r="68">
      <c r="A68" s="43" t="n"/>
      <c r="B68" s="43" t="n"/>
      <c r="C68" s="43" t="n"/>
      <c r="D68" s="43" t="n"/>
      <c r="E68" s="43" t="n"/>
      <c r="F68" s="43" t="n"/>
      <c r="G68" s="40" t="str">
        <f>IF(OR(E68="",F68=""),"",E68*F68)</f>
        <v/>
      </c>
      <c r="H68" s="40" t="str">
        <f>IF(G68="","",IF(G68&gt;=THR_CRITICAL,"Critical",IF(G68&gt;=THR_HIGH,"High",IF(G68&gt;=THR_MEDIUM,"Medium","Low"))))</f>
        <v/>
      </c>
      <c r="I68" s="43" t="n"/>
      <c r="J68" s="43" t="n"/>
      <c r="K68" s="43" t="n"/>
      <c r="L68" s="43" t="n"/>
      <c r="M68" s="43" t="n"/>
      <c r="N68" s="44" t="n"/>
      <c r="O68" s="44" t="n"/>
      <c r="P68" s="43" t="n"/>
      <c r="Q68" s="45" t="n"/>
      <c r="R68" s="40" t="str">
        <f>IF(OR(O68="",P68="Completed",P68="Cancelled"),"",O68-TODAY())</f>
        <v/>
      </c>
      <c r="S68" s="40" t="str">
        <f>IF(B68="","",IF(P68="Completed","Completed",IF(P68="Cancelled","Cancelled",IF(O68="","No due date",IF(O68&lt;TODAY(),"Overdue",IF(O68-TODAY()&lt;=DUE_SOON_DAYS,"Due soon","On track"))))))</f>
        <v/>
      </c>
      <c r="T68" s="43" t="n"/>
      <c r="U68" s="43" t="n"/>
      <c r="V68" s="40" t="str">
        <f>IF(OR(T68="",U68=""),"",T68*U68)</f>
        <v/>
      </c>
      <c r="W68" s="40" t="str">
        <f>IF(V68="","",IF(V68&gt;=THR_CRITICAL,"Critical",IF(V68&gt;=THR_HIGH,"High",IF(V68&gt;=THR_MEDIUM,"Medium","Low"))))</f>
        <v/>
      </c>
      <c r="X68" s="40" t="str">
        <f>IF(V68="","",IF(V68&lt;=RISK_APPETITE,"Yes","No: escalate"))</f>
        <v/>
      </c>
      <c r="Y68" s="43" t="n"/>
      <c r="Z68" s="44" t="n"/>
      <c r="AA68" s="43" t="n"/>
    </row>
    <row r="69">
      <c r="A69" s="9" t="n"/>
      <c r="B69" s="9" t="n"/>
      <c r="C69" s="9" t="n"/>
      <c r="D69" s="9" t="n"/>
      <c r="E69" s="9" t="n"/>
      <c r="F69" s="9" t="n"/>
      <c r="G69" s="40" t="str">
        <f>IF(OR(E69="",F69=""),"",E69*F69)</f>
        <v/>
      </c>
      <c r="H69" s="40" t="str">
        <f>IF(G69="","",IF(G69&gt;=THR_CRITICAL,"Critical",IF(G69&gt;=THR_HIGH,"High",IF(G69&gt;=THR_MEDIUM,"Medium","Low"))))</f>
        <v/>
      </c>
      <c r="I69" s="9" t="n"/>
      <c r="J69" s="9" t="n"/>
      <c r="K69" s="9" t="n"/>
      <c r="L69" s="9" t="n"/>
      <c r="M69" s="9" t="n"/>
      <c r="N69" s="41" t="n"/>
      <c r="O69" s="41" t="n"/>
      <c r="P69" s="9" t="n"/>
      <c r="Q69" s="42" t="n"/>
      <c r="R69" s="40" t="str">
        <f>IF(OR(O69="",P69="Completed",P69="Cancelled"),"",O69-TODAY())</f>
        <v/>
      </c>
      <c r="S69" s="40" t="str">
        <f>IF(B69="","",IF(P69="Completed","Completed",IF(P69="Cancelled","Cancelled",IF(O69="","No due date",IF(O69&lt;TODAY(),"Overdue",IF(O69-TODAY()&lt;=DUE_SOON_DAYS,"Due soon","On track"))))))</f>
        <v/>
      </c>
      <c r="T69" s="9" t="n"/>
      <c r="U69" s="9" t="n"/>
      <c r="V69" s="40" t="str">
        <f>IF(OR(T69="",U69=""),"",T69*U69)</f>
        <v/>
      </c>
      <c r="W69" s="40" t="str">
        <f>IF(V69="","",IF(V69&gt;=THR_CRITICAL,"Critical",IF(V69&gt;=THR_HIGH,"High",IF(V69&gt;=THR_MEDIUM,"Medium","Low"))))</f>
        <v/>
      </c>
      <c r="X69" s="40" t="str">
        <f>IF(V69="","",IF(V69&lt;=RISK_APPETITE,"Yes","No: escalate"))</f>
        <v/>
      </c>
      <c r="Y69" s="9" t="n"/>
      <c r="Z69" s="41" t="n"/>
      <c r="AA69" s="9" t="n"/>
    </row>
    <row r="70">
      <c r="A70" s="43" t="n"/>
      <c r="B70" s="43" t="n"/>
      <c r="C70" s="43" t="n"/>
      <c r="D70" s="43" t="n"/>
      <c r="E70" s="43" t="n"/>
      <c r="F70" s="43" t="n"/>
      <c r="G70" s="40" t="str">
        <f>IF(OR(E70="",F70=""),"",E70*F70)</f>
        <v/>
      </c>
      <c r="H70" s="40" t="str">
        <f>IF(G70="","",IF(G70&gt;=THR_CRITICAL,"Critical",IF(G70&gt;=THR_HIGH,"High",IF(G70&gt;=THR_MEDIUM,"Medium","Low"))))</f>
        <v/>
      </c>
      <c r="I70" s="43" t="n"/>
      <c r="J70" s="43" t="n"/>
      <c r="K70" s="43" t="n"/>
      <c r="L70" s="43" t="n"/>
      <c r="M70" s="43" t="n"/>
      <c r="N70" s="44" t="n"/>
      <c r="O70" s="44" t="n"/>
      <c r="P70" s="43" t="n"/>
      <c r="Q70" s="45" t="n"/>
      <c r="R70" s="40" t="str">
        <f>IF(OR(O70="",P70="Completed",P70="Cancelled"),"",O70-TODAY())</f>
        <v/>
      </c>
      <c r="S70" s="40" t="str">
        <f>IF(B70="","",IF(P70="Completed","Completed",IF(P70="Cancelled","Cancelled",IF(O70="","No due date",IF(O70&lt;TODAY(),"Overdue",IF(O70-TODAY()&lt;=DUE_SOON_DAYS,"Due soon","On track"))))))</f>
        <v/>
      </c>
      <c r="T70" s="43" t="n"/>
      <c r="U70" s="43" t="n"/>
      <c r="V70" s="40" t="str">
        <f>IF(OR(T70="",U70=""),"",T70*U70)</f>
        <v/>
      </c>
      <c r="W70" s="40" t="str">
        <f>IF(V70="","",IF(V70&gt;=THR_CRITICAL,"Critical",IF(V70&gt;=THR_HIGH,"High",IF(V70&gt;=THR_MEDIUM,"Medium","Low"))))</f>
        <v/>
      </c>
      <c r="X70" s="40" t="str">
        <f>IF(V70="","",IF(V70&lt;=RISK_APPETITE,"Yes","No: escalate"))</f>
        <v/>
      </c>
      <c r="Y70" s="43" t="n"/>
      <c r="Z70" s="44" t="n"/>
      <c r="AA70" s="43" t="n"/>
    </row>
    <row r="71">
      <c r="A71" s="9" t="n"/>
      <c r="B71" s="9" t="n"/>
      <c r="C71" s="9" t="n"/>
      <c r="D71" s="9" t="n"/>
      <c r="E71" s="9" t="n"/>
      <c r="F71" s="9" t="n"/>
      <c r="G71" s="40" t="str">
        <f>IF(OR(E71="",F71=""),"",E71*F71)</f>
        <v/>
      </c>
      <c r="H71" s="40" t="str">
        <f>IF(G71="","",IF(G71&gt;=THR_CRITICAL,"Critical",IF(G71&gt;=THR_HIGH,"High",IF(G71&gt;=THR_MEDIUM,"Medium","Low"))))</f>
        <v/>
      </c>
      <c r="I71" s="9" t="n"/>
      <c r="J71" s="9" t="n"/>
      <c r="K71" s="9" t="n"/>
      <c r="L71" s="9" t="n"/>
      <c r="M71" s="9" t="n"/>
      <c r="N71" s="41" t="n"/>
      <c r="O71" s="41" t="n"/>
      <c r="P71" s="9" t="n"/>
      <c r="Q71" s="42" t="n"/>
      <c r="R71" s="40" t="str">
        <f>IF(OR(O71="",P71="Completed",P71="Cancelled"),"",O71-TODAY())</f>
        <v/>
      </c>
      <c r="S71" s="40" t="str">
        <f>IF(B71="","",IF(P71="Completed","Completed",IF(P71="Cancelled","Cancelled",IF(O71="","No due date",IF(O71&lt;TODAY(),"Overdue",IF(O71-TODAY()&lt;=DUE_SOON_DAYS,"Due soon","On track"))))))</f>
        <v/>
      </c>
      <c r="T71" s="9" t="n"/>
      <c r="U71" s="9" t="n"/>
      <c r="V71" s="40" t="str">
        <f>IF(OR(T71="",U71=""),"",T71*U71)</f>
        <v/>
      </c>
      <c r="W71" s="40" t="str">
        <f>IF(V71="","",IF(V71&gt;=THR_CRITICAL,"Critical",IF(V71&gt;=THR_HIGH,"High",IF(V71&gt;=THR_MEDIUM,"Medium","Low"))))</f>
        <v/>
      </c>
      <c r="X71" s="40" t="str">
        <f>IF(V71="","",IF(V71&lt;=RISK_APPETITE,"Yes","No: escalate"))</f>
        <v/>
      </c>
      <c r="Y71" s="9" t="n"/>
      <c r="Z71" s="41" t="n"/>
      <c r="AA71" s="9" t="n"/>
    </row>
    <row r="72">
      <c r="A72" s="43" t="n"/>
      <c r="B72" s="43" t="n"/>
      <c r="C72" s="43" t="n"/>
      <c r="D72" s="43" t="n"/>
      <c r="E72" s="43" t="n"/>
      <c r="F72" s="43" t="n"/>
      <c r="G72" s="40" t="str">
        <f>IF(OR(E72="",F72=""),"",E72*F72)</f>
        <v/>
      </c>
      <c r="H72" s="40" t="str">
        <f>IF(G72="","",IF(G72&gt;=THR_CRITICAL,"Critical",IF(G72&gt;=THR_HIGH,"High",IF(G72&gt;=THR_MEDIUM,"Medium","Low"))))</f>
        <v/>
      </c>
      <c r="I72" s="43" t="n"/>
      <c r="J72" s="43" t="n"/>
      <c r="K72" s="43" t="n"/>
      <c r="L72" s="43" t="n"/>
      <c r="M72" s="43" t="n"/>
      <c r="N72" s="44" t="n"/>
      <c r="O72" s="44" t="n"/>
      <c r="P72" s="43" t="n"/>
      <c r="Q72" s="45" t="n"/>
      <c r="R72" s="40" t="str">
        <f>IF(OR(O72="",P72="Completed",P72="Cancelled"),"",O72-TODAY())</f>
        <v/>
      </c>
      <c r="S72" s="40" t="str">
        <f>IF(B72="","",IF(P72="Completed","Completed",IF(P72="Cancelled","Cancelled",IF(O72="","No due date",IF(O72&lt;TODAY(),"Overdue",IF(O72-TODAY()&lt;=DUE_SOON_DAYS,"Due soon","On track"))))))</f>
        <v/>
      </c>
      <c r="T72" s="43" t="n"/>
      <c r="U72" s="43" t="n"/>
      <c r="V72" s="40" t="str">
        <f>IF(OR(T72="",U72=""),"",T72*U72)</f>
        <v/>
      </c>
      <c r="W72" s="40" t="str">
        <f>IF(V72="","",IF(V72&gt;=THR_CRITICAL,"Critical",IF(V72&gt;=THR_HIGH,"High",IF(V72&gt;=THR_MEDIUM,"Medium","Low"))))</f>
        <v/>
      </c>
      <c r="X72" s="40" t="str">
        <f>IF(V72="","",IF(V72&lt;=RISK_APPETITE,"Yes","No: escalate"))</f>
        <v/>
      </c>
      <c r="Y72" s="43" t="n"/>
      <c r="Z72" s="44" t="n"/>
      <c r="AA72" s="43" t="n"/>
    </row>
    <row r="73">
      <c r="A73" s="9" t="n"/>
      <c r="B73" s="9" t="n"/>
      <c r="C73" s="9" t="n"/>
      <c r="D73" s="9" t="n"/>
      <c r="E73" s="9" t="n"/>
      <c r="F73" s="9" t="n"/>
      <c r="G73" s="40" t="str">
        <f>IF(OR(E73="",F73=""),"",E73*F73)</f>
        <v/>
      </c>
      <c r="H73" s="40" t="str">
        <f>IF(G73="","",IF(G73&gt;=THR_CRITICAL,"Critical",IF(G73&gt;=THR_HIGH,"High",IF(G73&gt;=THR_MEDIUM,"Medium","Low"))))</f>
        <v/>
      </c>
      <c r="I73" s="9" t="n"/>
      <c r="J73" s="9" t="n"/>
      <c r="K73" s="9" t="n"/>
      <c r="L73" s="9" t="n"/>
      <c r="M73" s="9" t="n"/>
      <c r="N73" s="41" t="n"/>
      <c r="O73" s="41" t="n"/>
      <c r="P73" s="9" t="n"/>
      <c r="Q73" s="42" t="n"/>
      <c r="R73" s="40" t="str">
        <f>IF(OR(O73="",P73="Completed",P73="Cancelled"),"",O73-TODAY())</f>
        <v/>
      </c>
      <c r="S73" s="40" t="str">
        <f>IF(B73="","",IF(P73="Completed","Completed",IF(P73="Cancelled","Cancelled",IF(O73="","No due date",IF(O73&lt;TODAY(),"Overdue",IF(O73-TODAY()&lt;=DUE_SOON_DAYS,"Due soon","On track"))))))</f>
        <v/>
      </c>
      <c r="T73" s="9" t="n"/>
      <c r="U73" s="9" t="n"/>
      <c r="V73" s="40" t="str">
        <f>IF(OR(T73="",U73=""),"",T73*U73)</f>
        <v/>
      </c>
      <c r="W73" s="40" t="str">
        <f>IF(V73="","",IF(V73&gt;=THR_CRITICAL,"Critical",IF(V73&gt;=THR_HIGH,"High",IF(V73&gt;=THR_MEDIUM,"Medium","Low"))))</f>
        <v/>
      </c>
      <c r="X73" s="40" t="str">
        <f>IF(V73="","",IF(V73&lt;=RISK_APPETITE,"Yes","No: escalate"))</f>
        <v/>
      </c>
      <c r="Y73" s="9" t="n"/>
      <c r="Z73" s="41" t="n"/>
      <c r="AA73" s="9" t="n"/>
    </row>
    <row r="74">
      <c r="A74" s="43" t="n"/>
      <c r="B74" s="43" t="n"/>
      <c r="C74" s="43" t="n"/>
      <c r="D74" s="43" t="n"/>
      <c r="E74" s="43" t="n"/>
      <c r="F74" s="43" t="n"/>
      <c r="G74" s="40" t="str">
        <f>IF(OR(E74="",F74=""),"",E74*F74)</f>
        <v/>
      </c>
      <c r="H74" s="40" t="str">
        <f>IF(G74="","",IF(G74&gt;=THR_CRITICAL,"Critical",IF(G74&gt;=THR_HIGH,"High",IF(G74&gt;=THR_MEDIUM,"Medium","Low"))))</f>
        <v/>
      </c>
      <c r="I74" s="43" t="n"/>
      <c r="J74" s="43" t="n"/>
      <c r="K74" s="43" t="n"/>
      <c r="L74" s="43" t="n"/>
      <c r="M74" s="43" t="n"/>
      <c r="N74" s="44" t="n"/>
      <c r="O74" s="44" t="n"/>
      <c r="P74" s="43" t="n"/>
      <c r="Q74" s="45" t="n"/>
      <c r="R74" s="40" t="str">
        <f>IF(OR(O74="",P74="Completed",P74="Cancelled"),"",O74-TODAY())</f>
        <v/>
      </c>
      <c r="S74" s="40" t="str">
        <f>IF(B74="","",IF(P74="Completed","Completed",IF(P74="Cancelled","Cancelled",IF(O74="","No due date",IF(O74&lt;TODAY(),"Overdue",IF(O74-TODAY()&lt;=DUE_SOON_DAYS,"Due soon","On track"))))))</f>
        <v/>
      </c>
      <c r="T74" s="43" t="n"/>
      <c r="U74" s="43" t="n"/>
      <c r="V74" s="40" t="str">
        <f>IF(OR(T74="",U74=""),"",T74*U74)</f>
        <v/>
      </c>
      <c r="W74" s="40" t="str">
        <f>IF(V74="","",IF(V74&gt;=THR_CRITICAL,"Critical",IF(V74&gt;=THR_HIGH,"High",IF(V74&gt;=THR_MEDIUM,"Medium","Low"))))</f>
        <v/>
      </c>
      <c r="X74" s="40" t="str">
        <f>IF(V74="","",IF(V74&lt;=RISK_APPETITE,"Yes","No: escalate"))</f>
        <v/>
      </c>
      <c r="Y74" s="43" t="n"/>
      <c r="Z74" s="44" t="n"/>
      <c r="AA74" s="43" t="n"/>
    </row>
    <row r="75">
      <c r="A75" s="9" t="n"/>
      <c r="B75" s="9" t="n"/>
      <c r="C75" s="9" t="n"/>
      <c r="D75" s="9" t="n"/>
      <c r="E75" s="9" t="n"/>
      <c r="F75" s="9" t="n"/>
      <c r="G75" s="40" t="str">
        <f>IF(OR(E75="",F75=""),"",E75*F75)</f>
        <v/>
      </c>
      <c r="H75" s="40" t="str">
        <f>IF(G75="","",IF(G75&gt;=THR_CRITICAL,"Critical",IF(G75&gt;=THR_HIGH,"High",IF(G75&gt;=THR_MEDIUM,"Medium","Low"))))</f>
        <v/>
      </c>
      <c r="I75" s="9" t="n"/>
      <c r="J75" s="9" t="n"/>
      <c r="K75" s="9" t="n"/>
      <c r="L75" s="9" t="n"/>
      <c r="M75" s="9" t="n"/>
      <c r="N75" s="41" t="n"/>
      <c r="O75" s="41" t="n"/>
      <c r="P75" s="9" t="n"/>
      <c r="Q75" s="42" t="n"/>
      <c r="R75" s="40" t="str">
        <f>IF(OR(O75="",P75="Completed",P75="Cancelled"),"",O75-TODAY())</f>
        <v/>
      </c>
      <c r="S75" s="40" t="str">
        <f>IF(B75="","",IF(P75="Completed","Completed",IF(P75="Cancelled","Cancelled",IF(O75="","No due date",IF(O75&lt;TODAY(),"Overdue",IF(O75-TODAY()&lt;=DUE_SOON_DAYS,"Due soon","On track"))))))</f>
        <v/>
      </c>
      <c r="T75" s="9" t="n"/>
      <c r="U75" s="9" t="n"/>
      <c r="V75" s="40" t="str">
        <f>IF(OR(T75="",U75=""),"",T75*U75)</f>
        <v/>
      </c>
      <c r="W75" s="40" t="str">
        <f>IF(V75="","",IF(V75&gt;=THR_CRITICAL,"Critical",IF(V75&gt;=THR_HIGH,"High",IF(V75&gt;=THR_MEDIUM,"Medium","Low"))))</f>
        <v/>
      </c>
      <c r="X75" s="40" t="str">
        <f>IF(V75="","",IF(V75&lt;=RISK_APPETITE,"Yes","No: escalate"))</f>
        <v/>
      </c>
      <c r="Y75" s="9" t="n"/>
      <c r="Z75" s="41" t="n"/>
      <c r="AA75" s="9" t="n"/>
    </row>
    <row r="76">
      <c r="A76" s="43" t="n"/>
      <c r="B76" s="43" t="n"/>
      <c r="C76" s="43" t="n"/>
      <c r="D76" s="43" t="n"/>
      <c r="E76" s="43" t="n"/>
      <c r="F76" s="43" t="n"/>
      <c r="G76" s="40" t="str">
        <f>IF(OR(E76="",F76=""),"",E76*F76)</f>
        <v/>
      </c>
      <c r="H76" s="40" t="str">
        <f>IF(G76="","",IF(G76&gt;=THR_CRITICAL,"Critical",IF(G76&gt;=THR_HIGH,"High",IF(G76&gt;=THR_MEDIUM,"Medium","Low"))))</f>
        <v/>
      </c>
      <c r="I76" s="43" t="n"/>
      <c r="J76" s="43" t="n"/>
      <c r="K76" s="43" t="n"/>
      <c r="L76" s="43" t="n"/>
      <c r="M76" s="43" t="n"/>
      <c r="N76" s="44" t="n"/>
      <c r="O76" s="44" t="n"/>
      <c r="P76" s="43" t="n"/>
      <c r="Q76" s="45" t="n"/>
      <c r="R76" s="40" t="str">
        <f>IF(OR(O76="",P76="Completed",P76="Cancelled"),"",O76-TODAY())</f>
        <v/>
      </c>
      <c r="S76" s="40" t="str">
        <f>IF(B76="","",IF(P76="Completed","Completed",IF(P76="Cancelled","Cancelled",IF(O76="","No due date",IF(O76&lt;TODAY(),"Overdue",IF(O76-TODAY()&lt;=DUE_SOON_DAYS,"Due soon","On track"))))))</f>
        <v/>
      </c>
      <c r="T76" s="43" t="n"/>
      <c r="U76" s="43" t="n"/>
      <c r="V76" s="40" t="str">
        <f>IF(OR(T76="",U76=""),"",T76*U76)</f>
        <v/>
      </c>
      <c r="W76" s="40" t="str">
        <f>IF(V76="","",IF(V76&gt;=THR_CRITICAL,"Critical",IF(V76&gt;=THR_HIGH,"High",IF(V76&gt;=THR_MEDIUM,"Medium","Low"))))</f>
        <v/>
      </c>
      <c r="X76" s="40" t="str">
        <f>IF(V76="","",IF(V76&lt;=RISK_APPETITE,"Yes","No: escalate"))</f>
        <v/>
      </c>
      <c r="Y76" s="43" t="n"/>
      <c r="Z76" s="44" t="n"/>
      <c r="AA76" s="43" t="n"/>
    </row>
    <row r="77">
      <c r="A77" s="9" t="n"/>
      <c r="B77" s="9" t="n"/>
      <c r="C77" s="9" t="n"/>
      <c r="D77" s="9" t="n"/>
      <c r="E77" s="9" t="n"/>
      <c r="F77" s="9" t="n"/>
      <c r="G77" s="40" t="str">
        <f>IF(OR(E77="",F77=""),"",E77*F77)</f>
        <v/>
      </c>
      <c r="H77" s="40" t="str">
        <f>IF(G77="","",IF(G77&gt;=THR_CRITICAL,"Critical",IF(G77&gt;=THR_HIGH,"High",IF(G77&gt;=THR_MEDIUM,"Medium","Low"))))</f>
        <v/>
      </c>
      <c r="I77" s="9" t="n"/>
      <c r="J77" s="9" t="n"/>
      <c r="K77" s="9" t="n"/>
      <c r="L77" s="9" t="n"/>
      <c r="M77" s="9" t="n"/>
      <c r="N77" s="41" t="n"/>
      <c r="O77" s="41" t="n"/>
      <c r="P77" s="9" t="n"/>
      <c r="Q77" s="42" t="n"/>
      <c r="R77" s="40" t="str">
        <f>IF(OR(O77="",P77="Completed",P77="Cancelled"),"",O77-TODAY())</f>
        <v/>
      </c>
      <c r="S77" s="40" t="str">
        <f>IF(B77="","",IF(P77="Completed","Completed",IF(P77="Cancelled","Cancelled",IF(O77="","No due date",IF(O77&lt;TODAY(),"Overdue",IF(O77-TODAY()&lt;=DUE_SOON_DAYS,"Due soon","On track"))))))</f>
        <v/>
      </c>
      <c r="T77" s="9" t="n"/>
      <c r="U77" s="9" t="n"/>
      <c r="V77" s="40" t="str">
        <f>IF(OR(T77="",U77=""),"",T77*U77)</f>
        <v/>
      </c>
      <c r="W77" s="40" t="str">
        <f>IF(V77="","",IF(V77&gt;=THR_CRITICAL,"Critical",IF(V77&gt;=THR_HIGH,"High",IF(V77&gt;=THR_MEDIUM,"Medium","Low"))))</f>
        <v/>
      </c>
      <c r="X77" s="40" t="str">
        <f>IF(V77="","",IF(V77&lt;=RISK_APPETITE,"Yes","No: escalate"))</f>
        <v/>
      </c>
      <c r="Y77" s="9" t="n"/>
      <c r="Z77" s="41" t="n"/>
      <c r="AA77" s="9" t="n"/>
    </row>
    <row r="78">
      <c r="A78" s="43" t="n"/>
      <c r="B78" s="43" t="n"/>
      <c r="C78" s="43" t="n"/>
      <c r="D78" s="43" t="n"/>
      <c r="E78" s="43" t="n"/>
      <c r="F78" s="43" t="n"/>
      <c r="G78" s="40" t="str">
        <f>IF(OR(E78="",F78=""),"",E78*F78)</f>
        <v/>
      </c>
      <c r="H78" s="40" t="str">
        <f>IF(G78="","",IF(G78&gt;=THR_CRITICAL,"Critical",IF(G78&gt;=THR_HIGH,"High",IF(G78&gt;=THR_MEDIUM,"Medium","Low"))))</f>
        <v/>
      </c>
      <c r="I78" s="43" t="n"/>
      <c r="J78" s="43" t="n"/>
      <c r="K78" s="43" t="n"/>
      <c r="L78" s="43" t="n"/>
      <c r="M78" s="43" t="n"/>
      <c r="N78" s="44" t="n"/>
      <c r="O78" s="44" t="n"/>
      <c r="P78" s="43" t="n"/>
      <c r="Q78" s="45" t="n"/>
      <c r="R78" s="40" t="str">
        <f>IF(OR(O78="",P78="Completed",P78="Cancelled"),"",O78-TODAY())</f>
        <v/>
      </c>
      <c r="S78" s="40" t="str">
        <f>IF(B78="","",IF(P78="Completed","Completed",IF(P78="Cancelled","Cancelled",IF(O78="","No due date",IF(O78&lt;TODAY(),"Overdue",IF(O78-TODAY()&lt;=DUE_SOON_DAYS,"Due soon","On track"))))))</f>
        <v/>
      </c>
      <c r="T78" s="43" t="n"/>
      <c r="U78" s="43" t="n"/>
      <c r="V78" s="40" t="str">
        <f>IF(OR(T78="",U78=""),"",T78*U78)</f>
        <v/>
      </c>
      <c r="W78" s="40" t="str">
        <f>IF(V78="","",IF(V78&gt;=THR_CRITICAL,"Critical",IF(V78&gt;=THR_HIGH,"High",IF(V78&gt;=THR_MEDIUM,"Medium","Low"))))</f>
        <v/>
      </c>
      <c r="X78" s="40" t="str">
        <f>IF(V78="","",IF(V78&lt;=RISK_APPETITE,"Yes","No: escalate"))</f>
        <v/>
      </c>
      <c r="Y78" s="43" t="n"/>
      <c r="Z78" s="44" t="n"/>
      <c r="AA78" s="43" t="n"/>
    </row>
    <row r="79">
      <c r="A79" s="9" t="n"/>
      <c r="B79" s="9" t="n"/>
      <c r="C79" s="9" t="n"/>
      <c r="D79" s="9" t="n"/>
      <c r="E79" s="9" t="n"/>
      <c r="F79" s="9" t="n"/>
      <c r="G79" s="40" t="str">
        <f>IF(OR(E79="",F79=""),"",E79*F79)</f>
        <v/>
      </c>
      <c r="H79" s="40" t="str">
        <f>IF(G79="","",IF(G79&gt;=THR_CRITICAL,"Critical",IF(G79&gt;=THR_HIGH,"High",IF(G79&gt;=THR_MEDIUM,"Medium","Low"))))</f>
        <v/>
      </c>
      <c r="I79" s="9" t="n"/>
      <c r="J79" s="9" t="n"/>
      <c r="K79" s="9" t="n"/>
      <c r="L79" s="9" t="n"/>
      <c r="M79" s="9" t="n"/>
      <c r="N79" s="41" t="n"/>
      <c r="O79" s="41" t="n"/>
      <c r="P79" s="9" t="n"/>
      <c r="Q79" s="42" t="n"/>
      <c r="R79" s="40" t="str">
        <f>IF(OR(O79="",P79="Completed",P79="Cancelled"),"",O79-TODAY())</f>
        <v/>
      </c>
      <c r="S79" s="40" t="str">
        <f>IF(B79="","",IF(P79="Completed","Completed",IF(P79="Cancelled","Cancelled",IF(O79="","No due date",IF(O79&lt;TODAY(),"Overdue",IF(O79-TODAY()&lt;=DUE_SOON_DAYS,"Due soon","On track"))))))</f>
        <v/>
      </c>
      <c r="T79" s="9" t="n"/>
      <c r="U79" s="9" t="n"/>
      <c r="V79" s="40" t="str">
        <f>IF(OR(T79="",U79=""),"",T79*U79)</f>
        <v/>
      </c>
      <c r="W79" s="40" t="str">
        <f>IF(V79="","",IF(V79&gt;=THR_CRITICAL,"Critical",IF(V79&gt;=THR_HIGH,"High",IF(V79&gt;=THR_MEDIUM,"Medium","Low"))))</f>
        <v/>
      </c>
      <c r="X79" s="40" t="str">
        <f>IF(V79="","",IF(V79&lt;=RISK_APPETITE,"Yes","No: escalate"))</f>
        <v/>
      </c>
      <c r="Y79" s="9" t="n"/>
      <c r="Z79" s="41" t="n"/>
      <c r="AA79" s="9" t="n"/>
    </row>
    <row r="80">
      <c r="A80" s="43" t="n"/>
      <c r="B80" s="43" t="n"/>
      <c r="C80" s="43" t="n"/>
      <c r="D80" s="43" t="n"/>
      <c r="E80" s="43" t="n"/>
      <c r="F80" s="43" t="n"/>
      <c r="G80" s="40" t="str">
        <f>IF(OR(E80="",F80=""),"",E80*F80)</f>
        <v/>
      </c>
      <c r="H80" s="40" t="str">
        <f>IF(G80="","",IF(G80&gt;=THR_CRITICAL,"Critical",IF(G80&gt;=THR_HIGH,"High",IF(G80&gt;=THR_MEDIUM,"Medium","Low"))))</f>
        <v/>
      </c>
      <c r="I80" s="43" t="n"/>
      <c r="J80" s="43" t="n"/>
      <c r="K80" s="43" t="n"/>
      <c r="L80" s="43" t="n"/>
      <c r="M80" s="43" t="n"/>
      <c r="N80" s="44" t="n"/>
      <c r="O80" s="44" t="n"/>
      <c r="P80" s="43" t="n"/>
      <c r="Q80" s="45" t="n"/>
      <c r="R80" s="40" t="str">
        <f>IF(OR(O80="",P80="Completed",P80="Cancelled"),"",O80-TODAY())</f>
        <v/>
      </c>
      <c r="S80" s="40" t="str">
        <f>IF(B80="","",IF(P80="Completed","Completed",IF(P80="Cancelled","Cancelled",IF(O80="","No due date",IF(O80&lt;TODAY(),"Overdue",IF(O80-TODAY()&lt;=DUE_SOON_DAYS,"Due soon","On track"))))))</f>
        <v/>
      </c>
      <c r="T80" s="43" t="n"/>
      <c r="U80" s="43" t="n"/>
      <c r="V80" s="40" t="str">
        <f>IF(OR(T80="",U80=""),"",T80*U80)</f>
        <v/>
      </c>
      <c r="W80" s="40" t="str">
        <f>IF(V80="","",IF(V80&gt;=THR_CRITICAL,"Critical",IF(V80&gt;=THR_HIGH,"High",IF(V80&gt;=THR_MEDIUM,"Medium","Low"))))</f>
        <v/>
      </c>
      <c r="X80" s="40" t="str">
        <f>IF(V80="","",IF(V80&lt;=RISK_APPETITE,"Yes","No: escalate"))</f>
        <v/>
      </c>
      <c r="Y80" s="43" t="n"/>
      <c r="Z80" s="44" t="n"/>
      <c r="AA80" s="43" t="n"/>
    </row>
    <row r="81">
      <c r="A81" s="9" t="n"/>
      <c r="B81" s="9" t="n"/>
      <c r="C81" s="9" t="n"/>
      <c r="D81" s="9" t="n"/>
      <c r="E81" s="9" t="n"/>
      <c r="F81" s="9" t="n"/>
      <c r="G81" s="40" t="str">
        <f>IF(OR(E81="",F81=""),"",E81*F81)</f>
        <v/>
      </c>
      <c r="H81" s="40" t="str">
        <f>IF(G81="","",IF(G81&gt;=THR_CRITICAL,"Critical",IF(G81&gt;=THR_HIGH,"High",IF(G81&gt;=THR_MEDIUM,"Medium","Low"))))</f>
        <v/>
      </c>
      <c r="I81" s="9" t="n"/>
      <c r="J81" s="9" t="n"/>
      <c r="K81" s="9" t="n"/>
      <c r="L81" s="9" t="n"/>
      <c r="M81" s="9" t="n"/>
      <c r="N81" s="41" t="n"/>
      <c r="O81" s="41" t="n"/>
      <c r="P81" s="9" t="n"/>
      <c r="Q81" s="42" t="n"/>
      <c r="R81" s="40" t="str">
        <f>IF(OR(O81="",P81="Completed",P81="Cancelled"),"",O81-TODAY())</f>
        <v/>
      </c>
      <c r="S81" s="40" t="str">
        <f>IF(B81="","",IF(P81="Completed","Completed",IF(P81="Cancelled","Cancelled",IF(O81="","No due date",IF(O81&lt;TODAY(),"Overdue",IF(O81-TODAY()&lt;=DUE_SOON_DAYS,"Due soon","On track"))))))</f>
        <v/>
      </c>
      <c r="T81" s="9" t="n"/>
      <c r="U81" s="9" t="n"/>
      <c r="V81" s="40" t="str">
        <f>IF(OR(T81="",U81=""),"",T81*U81)</f>
        <v/>
      </c>
      <c r="W81" s="40" t="str">
        <f>IF(V81="","",IF(V81&gt;=THR_CRITICAL,"Critical",IF(V81&gt;=THR_HIGH,"High",IF(V81&gt;=THR_MEDIUM,"Medium","Low"))))</f>
        <v/>
      </c>
      <c r="X81" s="40" t="str">
        <f>IF(V81="","",IF(V81&lt;=RISK_APPETITE,"Yes","No: escalate"))</f>
        <v/>
      </c>
      <c r="Y81" s="9" t="n"/>
      <c r="Z81" s="41" t="n"/>
      <c r="AA81" s="9" t="n"/>
    </row>
    <row r="82">
      <c r="A82" s="43" t="n"/>
      <c r="B82" s="43" t="n"/>
      <c r="C82" s="43" t="n"/>
      <c r="D82" s="43" t="n"/>
      <c r="E82" s="43" t="n"/>
      <c r="F82" s="43" t="n"/>
      <c r="G82" s="40" t="str">
        <f>IF(OR(E82="",F82=""),"",E82*F82)</f>
        <v/>
      </c>
      <c r="H82" s="40" t="str">
        <f>IF(G82="","",IF(G82&gt;=THR_CRITICAL,"Critical",IF(G82&gt;=THR_HIGH,"High",IF(G82&gt;=THR_MEDIUM,"Medium","Low"))))</f>
        <v/>
      </c>
      <c r="I82" s="43" t="n"/>
      <c r="J82" s="43" t="n"/>
      <c r="K82" s="43" t="n"/>
      <c r="L82" s="43" t="n"/>
      <c r="M82" s="43" t="n"/>
      <c r="N82" s="44" t="n"/>
      <c r="O82" s="44" t="n"/>
      <c r="P82" s="43" t="n"/>
      <c r="Q82" s="45" t="n"/>
      <c r="R82" s="40" t="str">
        <f>IF(OR(O82="",P82="Completed",P82="Cancelled"),"",O82-TODAY())</f>
        <v/>
      </c>
      <c r="S82" s="40" t="str">
        <f>IF(B82="","",IF(P82="Completed","Completed",IF(P82="Cancelled","Cancelled",IF(O82="","No due date",IF(O82&lt;TODAY(),"Overdue",IF(O82-TODAY()&lt;=DUE_SOON_DAYS,"Due soon","On track"))))))</f>
        <v/>
      </c>
      <c r="T82" s="43" t="n"/>
      <c r="U82" s="43" t="n"/>
      <c r="V82" s="40" t="str">
        <f>IF(OR(T82="",U82=""),"",T82*U82)</f>
        <v/>
      </c>
      <c r="W82" s="40" t="str">
        <f>IF(V82="","",IF(V82&gt;=THR_CRITICAL,"Critical",IF(V82&gt;=THR_HIGH,"High",IF(V82&gt;=THR_MEDIUM,"Medium","Low"))))</f>
        <v/>
      </c>
      <c r="X82" s="40" t="str">
        <f>IF(V82="","",IF(V82&lt;=RISK_APPETITE,"Yes","No: escalate"))</f>
        <v/>
      </c>
      <c r="Y82" s="43" t="n"/>
      <c r="Z82" s="44" t="n"/>
      <c r="AA82" s="43" t="n"/>
    </row>
    <row r="83">
      <c r="A83" s="9" t="n"/>
      <c r="B83" s="9" t="n"/>
      <c r="C83" s="9" t="n"/>
      <c r="D83" s="9" t="n"/>
      <c r="E83" s="9" t="n"/>
      <c r="F83" s="9" t="n"/>
      <c r="G83" s="40" t="str">
        <f>IF(OR(E83="",F83=""),"",E83*F83)</f>
        <v/>
      </c>
      <c r="H83" s="40" t="str">
        <f>IF(G83="","",IF(G83&gt;=THR_CRITICAL,"Critical",IF(G83&gt;=THR_HIGH,"High",IF(G83&gt;=THR_MEDIUM,"Medium","Low"))))</f>
        <v/>
      </c>
      <c r="I83" s="9" t="n"/>
      <c r="J83" s="9" t="n"/>
      <c r="K83" s="9" t="n"/>
      <c r="L83" s="9" t="n"/>
      <c r="M83" s="9" t="n"/>
      <c r="N83" s="41" t="n"/>
      <c r="O83" s="41" t="n"/>
      <c r="P83" s="9" t="n"/>
      <c r="Q83" s="42" t="n"/>
      <c r="R83" s="40" t="str">
        <f>IF(OR(O83="",P83="Completed",P83="Cancelled"),"",O83-TODAY())</f>
        <v/>
      </c>
      <c r="S83" s="40" t="str">
        <f>IF(B83="","",IF(P83="Completed","Completed",IF(P83="Cancelled","Cancelled",IF(O83="","No due date",IF(O83&lt;TODAY(),"Overdue",IF(O83-TODAY()&lt;=DUE_SOON_DAYS,"Due soon","On track"))))))</f>
        <v/>
      </c>
      <c r="T83" s="9" t="n"/>
      <c r="U83" s="9" t="n"/>
      <c r="V83" s="40" t="str">
        <f>IF(OR(T83="",U83=""),"",T83*U83)</f>
        <v/>
      </c>
      <c r="W83" s="40" t="str">
        <f>IF(V83="","",IF(V83&gt;=THR_CRITICAL,"Critical",IF(V83&gt;=THR_HIGH,"High",IF(V83&gt;=THR_MEDIUM,"Medium","Low"))))</f>
        <v/>
      </c>
      <c r="X83" s="40" t="str">
        <f>IF(V83="","",IF(V83&lt;=RISK_APPETITE,"Yes","No: escalate"))</f>
        <v/>
      </c>
      <c r="Y83" s="9" t="n"/>
      <c r="Z83" s="41" t="n"/>
      <c r="AA83" s="9" t="n"/>
    </row>
    <row r="84">
      <c r="A84" s="43" t="n"/>
      <c r="B84" s="43" t="n"/>
      <c r="C84" s="43" t="n"/>
      <c r="D84" s="43" t="n"/>
      <c r="E84" s="43" t="n"/>
      <c r="F84" s="43" t="n"/>
      <c r="G84" s="40" t="str">
        <f>IF(OR(E84="",F84=""),"",E84*F84)</f>
        <v/>
      </c>
      <c r="H84" s="40" t="str">
        <f>IF(G84="","",IF(G84&gt;=THR_CRITICAL,"Critical",IF(G84&gt;=THR_HIGH,"High",IF(G84&gt;=THR_MEDIUM,"Medium","Low"))))</f>
        <v/>
      </c>
      <c r="I84" s="43" t="n"/>
      <c r="J84" s="43" t="n"/>
      <c r="K84" s="43" t="n"/>
      <c r="L84" s="43" t="n"/>
      <c r="M84" s="43" t="n"/>
      <c r="N84" s="44" t="n"/>
      <c r="O84" s="44" t="n"/>
      <c r="P84" s="43" t="n"/>
      <c r="Q84" s="45" t="n"/>
      <c r="R84" s="40" t="str">
        <f>IF(OR(O84="",P84="Completed",P84="Cancelled"),"",O84-TODAY())</f>
        <v/>
      </c>
      <c r="S84" s="40" t="str">
        <f>IF(B84="","",IF(P84="Completed","Completed",IF(P84="Cancelled","Cancelled",IF(O84="","No due date",IF(O84&lt;TODAY(),"Overdue",IF(O84-TODAY()&lt;=DUE_SOON_DAYS,"Due soon","On track"))))))</f>
        <v/>
      </c>
      <c r="T84" s="43" t="n"/>
      <c r="U84" s="43" t="n"/>
      <c r="V84" s="40" t="str">
        <f>IF(OR(T84="",U84=""),"",T84*U84)</f>
        <v/>
      </c>
      <c r="W84" s="40" t="str">
        <f>IF(V84="","",IF(V84&gt;=THR_CRITICAL,"Critical",IF(V84&gt;=THR_HIGH,"High",IF(V84&gt;=THR_MEDIUM,"Medium","Low"))))</f>
        <v/>
      </c>
      <c r="X84" s="40" t="str">
        <f>IF(V84="","",IF(V84&lt;=RISK_APPETITE,"Yes","No: escalate"))</f>
        <v/>
      </c>
      <c r="Y84" s="43" t="n"/>
      <c r="Z84" s="44" t="n"/>
      <c r="AA84" s="43" t="n"/>
    </row>
    <row r="85">
      <c r="A85" s="9" t="n"/>
      <c r="B85" s="9" t="n"/>
      <c r="C85" s="9" t="n"/>
      <c r="D85" s="9" t="n"/>
      <c r="E85" s="9" t="n"/>
      <c r="F85" s="9" t="n"/>
      <c r="G85" s="40" t="str">
        <f>IF(OR(E85="",F85=""),"",E85*F85)</f>
        <v/>
      </c>
      <c r="H85" s="40" t="str">
        <f>IF(G85="","",IF(G85&gt;=THR_CRITICAL,"Critical",IF(G85&gt;=THR_HIGH,"High",IF(G85&gt;=THR_MEDIUM,"Medium","Low"))))</f>
        <v/>
      </c>
      <c r="I85" s="9" t="n"/>
      <c r="J85" s="9" t="n"/>
      <c r="K85" s="9" t="n"/>
      <c r="L85" s="9" t="n"/>
      <c r="M85" s="9" t="n"/>
      <c r="N85" s="41" t="n"/>
      <c r="O85" s="41" t="n"/>
      <c r="P85" s="9" t="n"/>
      <c r="Q85" s="42" t="n"/>
      <c r="R85" s="40" t="str">
        <f>IF(OR(O85="",P85="Completed",P85="Cancelled"),"",O85-TODAY())</f>
        <v/>
      </c>
      <c r="S85" s="40" t="str">
        <f>IF(B85="","",IF(P85="Completed","Completed",IF(P85="Cancelled","Cancelled",IF(O85="","No due date",IF(O85&lt;TODAY(),"Overdue",IF(O85-TODAY()&lt;=DUE_SOON_DAYS,"Due soon","On track"))))))</f>
        <v/>
      </c>
      <c r="T85" s="9" t="n"/>
      <c r="U85" s="9" t="n"/>
      <c r="V85" s="40" t="str">
        <f>IF(OR(T85="",U85=""),"",T85*U85)</f>
        <v/>
      </c>
      <c r="W85" s="40" t="str">
        <f>IF(V85="","",IF(V85&gt;=THR_CRITICAL,"Critical",IF(V85&gt;=THR_HIGH,"High",IF(V85&gt;=THR_MEDIUM,"Medium","Low"))))</f>
        <v/>
      </c>
      <c r="X85" s="40" t="str">
        <f>IF(V85="","",IF(V85&lt;=RISK_APPETITE,"Yes","No: escalate"))</f>
        <v/>
      </c>
      <c r="Y85" s="9" t="n"/>
      <c r="Z85" s="41" t="n"/>
      <c r="AA85" s="9" t="n"/>
    </row>
    <row r="86">
      <c r="A86" s="43" t="n"/>
      <c r="B86" s="43" t="n"/>
      <c r="C86" s="43" t="n"/>
      <c r="D86" s="43" t="n"/>
      <c r="E86" s="43" t="n"/>
      <c r="F86" s="43" t="n"/>
      <c r="G86" s="40" t="str">
        <f>IF(OR(E86="",F86=""),"",E86*F86)</f>
        <v/>
      </c>
      <c r="H86" s="40" t="str">
        <f>IF(G86="","",IF(G86&gt;=THR_CRITICAL,"Critical",IF(G86&gt;=THR_HIGH,"High",IF(G86&gt;=THR_MEDIUM,"Medium","Low"))))</f>
        <v/>
      </c>
      <c r="I86" s="43" t="n"/>
      <c r="J86" s="43" t="n"/>
      <c r="K86" s="43" t="n"/>
      <c r="L86" s="43" t="n"/>
      <c r="M86" s="43" t="n"/>
      <c r="N86" s="44" t="n"/>
      <c r="O86" s="44" t="n"/>
      <c r="P86" s="43" t="n"/>
      <c r="Q86" s="45" t="n"/>
      <c r="R86" s="40" t="str">
        <f>IF(OR(O86="",P86="Completed",P86="Cancelled"),"",O86-TODAY())</f>
        <v/>
      </c>
      <c r="S86" s="40" t="str">
        <f>IF(B86="","",IF(P86="Completed","Completed",IF(P86="Cancelled","Cancelled",IF(O86="","No due date",IF(O86&lt;TODAY(),"Overdue",IF(O86-TODAY()&lt;=DUE_SOON_DAYS,"Due soon","On track"))))))</f>
        <v/>
      </c>
      <c r="T86" s="43" t="n"/>
      <c r="U86" s="43" t="n"/>
      <c r="V86" s="40" t="str">
        <f>IF(OR(T86="",U86=""),"",T86*U86)</f>
        <v/>
      </c>
      <c r="W86" s="40" t="str">
        <f>IF(V86="","",IF(V86&gt;=THR_CRITICAL,"Critical",IF(V86&gt;=THR_HIGH,"High",IF(V86&gt;=THR_MEDIUM,"Medium","Low"))))</f>
        <v/>
      </c>
      <c r="X86" s="40" t="str">
        <f>IF(V86="","",IF(V86&lt;=RISK_APPETITE,"Yes","No: escalate"))</f>
        <v/>
      </c>
      <c r="Y86" s="43" t="n"/>
      <c r="Z86" s="44" t="n"/>
      <c r="AA86" s="43" t="n"/>
    </row>
    <row r="87">
      <c r="A87" s="9" t="n"/>
      <c r="B87" s="9" t="n"/>
      <c r="C87" s="9" t="n"/>
      <c r="D87" s="9" t="n"/>
      <c r="E87" s="9" t="n"/>
      <c r="F87" s="9" t="n"/>
      <c r="G87" s="40" t="str">
        <f>IF(OR(E87="",F87=""),"",E87*F87)</f>
        <v/>
      </c>
      <c r="H87" s="40" t="str">
        <f>IF(G87="","",IF(G87&gt;=THR_CRITICAL,"Critical",IF(G87&gt;=THR_HIGH,"High",IF(G87&gt;=THR_MEDIUM,"Medium","Low"))))</f>
        <v/>
      </c>
      <c r="I87" s="9" t="n"/>
      <c r="J87" s="9" t="n"/>
      <c r="K87" s="9" t="n"/>
      <c r="L87" s="9" t="n"/>
      <c r="M87" s="9" t="n"/>
      <c r="N87" s="41" t="n"/>
      <c r="O87" s="41" t="n"/>
      <c r="P87" s="9" t="n"/>
      <c r="Q87" s="42" t="n"/>
      <c r="R87" s="40" t="str">
        <f>IF(OR(O87="",P87="Completed",P87="Cancelled"),"",O87-TODAY())</f>
        <v/>
      </c>
      <c r="S87" s="40" t="str">
        <f>IF(B87="","",IF(P87="Completed","Completed",IF(P87="Cancelled","Cancelled",IF(O87="","No due date",IF(O87&lt;TODAY(),"Overdue",IF(O87-TODAY()&lt;=DUE_SOON_DAYS,"Due soon","On track"))))))</f>
        <v/>
      </c>
      <c r="T87" s="9" t="n"/>
      <c r="U87" s="9" t="n"/>
      <c r="V87" s="40" t="str">
        <f>IF(OR(T87="",U87=""),"",T87*U87)</f>
        <v/>
      </c>
      <c r="W87" s="40" t="str">
        <f>IF(V87="","",IF(V87&gt;=THR_CRITICAL,"Critical",IF(V87&gt;=THR_HIGH,"High",IF(V87&gt;=THR_MEDIUM,"Medium","Low"))))</f>
        <v/>
      </c>
      <c r="X87" s="40" t="str">
        <f>IF(V87="","",IF(V87&lt;=RISK_APPETITE,"Yes","No: escalate"))</f>
        <v/>
      </c>
      <c r="Y87" s="9" t="n"/>
      <c r="Z87" s="41" t="n"/>
      <c r="AA87" s="9" t="n"/>
    </row>
    <row r="88">
      <c r="A88" s="43" t="n"/>
      <c r="B88" s="43" t="n"/>
      <c r="C88" s="43" t="n"/>
      <c r="D88" s="43" t="n"/>
      <c r="E88" s="43" t="n"/>
      <c r="F88" s="43" t="n"/>
      <c r="G88" s="40" t="str">
        <f>IF(OR(E88="",F88=""),"",E88*F88)</f>
        <v/>
      </c>
      <c r="H88" s="40" t="str">
        <f>IF(G88="","",IF(G88&gt;=THR_CRITICAL,"Critical",IF(G88&gt;=THR_HIGH,"High",IF(G88&gt;=THR_MEDIUM,"Medium","Low"))))</f>
        <v/>
      </c>
      <c r="I88" s="43" t="n"/>
      <c r="J88" s="43" t="n"/>
      <c r="K88" s="43" t="n"/>
      <c r="L88" s="43" t="n"/>
      <c r="M88" s="43" t="n"/>
      <c r="N88" s="44" t="n"/>
      <c r="O88" s="44" t="n"/>
      <c r="P88" s="43" t="n"/>
      <c r="Q88" s="45" t="n"/>
      <c r="R88" s="40" t="str">
        <f>IF(OR(O88="",P88="Completed",P88="Cancelled"),"",O88-TODAY())</f>
        <v/>
      </c>
      <c r="S88" s="40" t="str">
        <f>IF(B88="","",IF(P88="Completed","Completed",IF(P88="Cancelled","Cancelled",IF(O88="","No due date",IF(O88&lt;TODAY(),"Overdue",IF(O88-TODAY()&lt;=DUE_SOON_DAYS,"Due soon","On track"))))))</f>
        <v/>
      </c>
      <c r="T88" s="43" t="n"/>
      <c r="U88" s="43" t="n"/>
      <c r="V88" s="40" t="str">
        <f>IF(OR(T88="",U88=""),"",T88*U88)</f>
        <v/>
      </c>
      <c r="W88" s="40" t="str">
        <f>IF(V88="","",IF(V88&gt;=THR_CRITICAL,"Critical",IF(V88&gt;=THR_HIGH,"High",IF(V88&gt;=THR_MEDIUM,"Medium","Low"))))</f>
        <v/>
      </c>
      <c r="X88" s="40" t="str">
        <f>IF(V88="","",IF(V88&lt;=RISK_APPETITE,"Yes","No: escalate"))</f>
        <v/>
      </c>
      <c r="Y88" s="43" t="n"/>
      <c r="Z88" s="44" t="n"/>
      <c r="AA88" s="43" t="n"/>
    </row>
    <row r="89">
      <c r="A89" s="9" t="n"/>
      <c r="B89" s="9" t="n"/>
      <c r="C89" s="9" t="n"/>
      <c r="D89" s="9" t="n"/>
      <c r="E89" s="9" t="n"/>
      <c r="F89" s="9" t="n"/>
      <c r="G89" s="40" t="str">
        <f>IF(OR(E89="",F89=""),"",E89*F89)</f>
        <v/>
      </c>
      <c r="H89" s="40" t="str">
        <f>IF(G89="","",IF(G89&gt;=THR_CRITICAL,"Critical",IF(G89&gt;=THR_HIGH,"High",IF(G89&gt;=THR_MEDIUM,"Medium","Low"))))</f>
        <v/>
      </c>
      <c r="I89" s="9" t="n"/>
      <c r="J89" s="9" t="n"/>
      <c r="K89" s="9" t="n"/>
      <c r="L89" s="9" t="n"/>
      <c r="M89" s="9" t="n"/>
      <c r="N89" s="41" t="n"/>
      <c r="O89" s="41" t="n"/>
      <c r="P89" s="9" t="n"/>
      <c r="Q89" s="42" t="n"/>
      <c r="R89" s="40" t="str">
        <f>IF(OR(O89="",P89="Completed",P89="Cancelled"),"",O89-TODAY())</f>
        <v/>
      </c>
      <c r="S89" s="40" t="str">
        <f>IF(B89="","",IF(P89="Completed","Completed",IF(P89="Cancelled","Cancelled",IF(O89="","No due date",IF(O89&lt;TODAY(),"Overdue",IF(O89-TODAY()&lt;=DUE_SOON_DAYS,"Due soon","On track"))))))</f>
        <v/>
      </c>
      <c r="T89" s="9" t="n"/>
      <c r="U89" s="9" t="n"/>
      <c r="V89" s="40" t="str">
        <f>IF(OR(T89="",U89=""),"",T89*U89)</f>
        <v/>
      </c>
      <c r="W89" s="40" t="str">
        <f>IF(V89="","",IF(V89&gt;=THR_CRITICAL,"Critical",IF(V89&gt;=THR_HIGH,"High",IF(V89&gt;=THR_MEDIUM,"Medium","Low"))))</f>
        <v/>
      </c>
      <c r="X89" s="40" t="str">
        <f>IF(V89="","",IF(V89&lt;=RISK_APPETITE,"Yes","No: escalate"))</f>
        <v/>
      </c>
      <c r="Y89" s="9" t="n"/>
      <c r="Z89" s="41" t="n"/>
      <c r="AA89" s="9" t="n"/>
    </row>
    <row r="90">
      <c r="A90" s="43" t="n"/>
      <c r="B90" s="43" t="n"/>
      <c r="C90" s="43" t="n"/>
      <c r="D90" s="43" t="n"/>
      <c r="E90" s="43" t="n"/>
      <c r="F90" s="43" t="n"/>
      <c r="G90" s="40" t="str">
        <f>IF(OR(E90="",F90=""),"",E90*F90)</f>
        <v/>
      </c>
      <c r="H90" s="40" t="str">
        <f>IF(G90="","",IF(G90&gt;=THR_CRITICAL,"Critical",IF(G90&gt;=THR_HIGH,"High",IF(G90&gt;=THR_MEDIUM,"Medium","Low"))))</f>
        <v/>
      </c>
      <c r="I90" s="43" t="n"/>
      <c r="J90" s="43" t="n"/>
      <c r="K90" s="43" t="n"/>
      <c r="L90" s="43" t="n"/>
      <c r="M90" s="43" t="n"/>
      <c r="N90" s="44" t="n"/>
      <c r="O90" s="44" t="n"/>
      <c r="P90" s="43" t="n"/>
      <c r="Q90" s="45" t="n"/>
      <c r="R90" s="40" t="str">
        <f>IF(OR(O90="",P90="Completed",P90="Cancelled"),"",O90-TODAY())</f>
        <v/>
      </c>
      <c r="S90" s="40" t="str">
        <f>IF(B90="","",IF(P90="Completed","Completed",IF(P90="Cancelled","Cancelled",IF(O90="","No due date",IF(O90&lt;TODAY(),"Overdue",IF(O90-TODAY()&lt;=DUE_SOON_DAYS,"Due soon","On track"))))))</f>
        <v/>
      </c>
      <c r="T90" s="43" t="n"/>
      <c r="U90" s="43" t="n"/>
      <c r="V90" s="40" t="str">
        <f>IF(OR(T90="",U90=""),"",T90*U90)</f>
        <v/>
      </c>
      <c r="W90" s="40" t="str">
        <f>IF(V90="","",IF(V90&gt;=THR_CRITICAL,"Critical",IF(V90&gt;=THR_HIGH,"High",IF(V90&gt;=THR_MEDIUM,"Medium","Low"))))</f>
        <v/>
      </c>
      <c r="X90" s="40" t="str">
        <f>IF(V90="","",IF(V90&lt;=RISK_APPETITE,"Yes","No: escalate"))</f>
        <v/>
      </c>
      <c r="Y90" s="43" t="n"/>
      <c r="Z90" s="44" t="n"/>
      <c r="AA90" s="43" t="n"/>
    </row>
    <row r="91">
      <c r="A91" s="9" t="n"/>
      <c r="B91" s="9" t="n"/>
      <c r="C91" s="9" t="n"/>
      <c r="D91" s="9" t="n"/>
      <c r="E91" s="9" t="n"/>
      <c r="F91" s="9" t="n"/>
      <c r="G91" s="40" t="str">
        <f>IF(OR(E91="",F91=""),"",E91*F91)</f>
        <v/>
      </c>
      <c r="H91" s="40" t="str">
        <f>IF(G91="","",IF(G91&gt;=THR_CRITICAL,"Critical",IF(G91&gt;=THR_HIGH,"High",IF(G91&gt;=THR_MEDIUM,"Medium","Low"))))</f>
        <v/>
      </c>
      <c r="I91" s="9" t="n"/>
      <c r="J91" s="9" t="n"/>
      <c r="K91" s="9" t="n"/>
      <c r="L91" s="9" t="n"/>
      <c r="M91" s="9" t="n"/>
      <c r="N91" s="41" t="n"/>
      <c r="O91" s="41" t="n"/>
      <c r="P91" s="9" t="n"/>
      <c r="Q91" s="42" t="n"/>
      <c r="R91" s="40" t="str">
        <f>IF(OR(O91="",P91="Completed",P91="Cancelled"),"",O91-TODAY())</f>
        <v/>
      </c>
      <c r="S91" s="40" t="str">
        <f>IF(B91="","",IF(P91="Completed","Completed",IF(P91="Cancelled","Cancelled",IF(O91="","No due date",IF(O91&lt;TODAY(),"Overdue",IF(O91-TODAY()&lt;=DUE_SOON_DAYS,"Due soon","On track"))))))</f>
        <v/>
      </c>
      <c r="T91" s="9" t="n"/>
      <c r="U91" s="9" t="n"/>
      <c r="V91" s="40" t="str">
        <f>IF(OR(T91="",U91=""),"",T91*U91)</f>
        <v/>
      </c>
      <c r="W91" s="40" t="str">
        <f>IF(V91="","",IF(V91&gt;=THR_CRITICAL,"Critical",IF(V91&gt;=THR_HIGH,"High",IF(V91&gt;=THR_MEDIUM,"Medium","Low"))))</f>
        <v/>
      </c>
      <c r="X91" s="40" t="str">
        <f>IF(V91="","",IF(V91&lt;=RISK_APPETITE,"Yes","No: escalate"))</f>
        <v/>
      </c>
      <c r="Y91" s="9" t="n"/>
      <c r="Z91" s="41" t="n"/>
      <c r="AA91" s="9" t="n"/>
    </row>
    <row r="92">
      <c r="A92" s="43" t="n"/>
      <c r="B92" s="43" t="n"/>
      <c r="C92" s="43" t="n"/>
      <c r="D92" s="43" t="n"/>
      <c r="E92" s="43" t="n"/>
      <c r="F92" s="43" t="n"/>
      <c r="G92" s="40" t="str">
        <f>IF(OR(E92="",F92=""),"",E92*F92)</f>
        <v/>
      </c>
      <c r="H92" s="40" t="str">
        <f>IF(G92="","",IF(G92&gt;=THR_CRITICAL,"Critical",IF(G92&gt;=THR_HIGH,"High",IF(G92&gt;=THR_MEDIUM,"Medium","Low"))))</f>
        <v/>
      </c>
      <c r="I92" s="43" t="n"/>
      <c r="J92" s="43" t="n"/>
      <c r="K92" s="43" t="n"/>
      <c r="L92" s="43" t="n"/>
      <c r="M92" s="43" t="n"/>
      <c r="N92" s="44" t="n"/>
      <c r="O92" s="44" t="n"/>
      <c r="P92" s="43" t="n"/>
      <c r="Q92" s="45" t="n"/>
      <c r="R92" s="40" t="str">
        <f>IF(OR(O92="",P92="Completed",P92="Cancelled"),"",O92-TODAY())</f>
        <v/>
      </c>
      <c r="S92" s="40" t="str">
        <f>IF(B92="","",IF(P92="Completed","Completed",IF(P92="Cancelled","Cancelled",IF(O92="","No due date",IF(O92&lt;TODAY(),"Overdue",IF(O92-TODAY()&lt;=DUE_SOON_DAYS,"Due soon","On track"))))))</f>
        <v/>
      </c>
      <c r="T92" s="43" t="n"/>
      <c r="U92" s="43" t="n"/>
      <c r="V92" s="40" t="str">
        <f>IF(OR(T92="",U92=""),"",T92*U92)</f>
        <v/>
      </c>
      <c r="W92" s="40" t="str">
        <f>IF(V92="","",IF(V92&gt;=THR_CRITICAL,"Critical",IF(V92&gt;=THR_HIGH,"High",IF(V92&gt;=THR_MEDIUM,"Medium","Low"))))</f>
        <v/>
      </c>
      <c r="X92" s="40" t="str">
        <f>IF(V92="","",IF(V92&lt;=RISK_APPETITE,"Yes","No: escalate"))</f>
        <v/>
      </c>
      <c r="Y92" s="43" t="n"/>
      <c r="Z92" s="44" t="n"/>
      <c r="AA92" s="43" t="n"/>
    </row>
    <row r="93">
      <c r="A93" s="9" t="n"/>
      <c r="B93" s="9" t="n"/>
      <c r="C93" s="9" t="n"/>
      <c r="D93" s="9" t="n"/>
      <c r="E93" s="9" t="n"/>
      <c r="F93" s="9" t="n"/>
      <c r="G93" s="40" t="str">
        <f>IF(OR(E93="",F93=""),"",E93*F93)</f>
        <v/>
      </c>
      <c r="H93" s="40" t="str">
        <f>IF(G93="","",IF(G93&gt;=THR_CRITICAL,"Critical",IF(G93&gt;=THR_HIGH,"High",IF(G93&gt;=THR_MEDIUM,"Medium","Low"))))</f>
        <v/>
      </c>
      <c r="I93" s="9" t="n"/>
      <c r="J93" s="9" t="n"/>
      <c r="K93" s="9" t="n"/>
      <c r="L93" s="9" t="n"/>
      <c r="M93" s="9" t="n"/>
      <c r="N93" s="41" t="n"/>
      <c r="O93" s="41" t="n"/>
      <c r="P93" s="9" t="n"/>
      <c r="Q93" s="42" t="n"/>
      <c r="R93" s="40" t="str">
        <f>IF(OR(O93="",P93="Completed",P93="Cancelled"),"",O93-TODAY())</f>
        <v/>
      </c>
      <c r="S93" s="40" t="str">
        <f>IF(B93="","",IF(P93="Completed","Completed",IF(P93="Cancelled","Cancelled",IF(O93="","No due date",IF(O93&lt;TODAY(),"Overdue",IF(O93-TODAY()&lt;=DUE_SOON_DAYS,"Due soon","On track"))))))</f>
        <v/>
      </c>
      <c r="T93" s="9" t="n"/>
      <c r="U93" s="9" t="n"/>
      <c r="V93" s="40" t="str">
        <f>IF(OR(T93="",U93=""),"",T93*U93)</f>
        <v/>
      </c>
      <c r="W93" s="40" t="str">
        <f>IF(V93="","",IF(V93&gt;=THR_CRITICAL,"Critical",IF(V93&gt;=THR_HIGH,"High",IF(V93&gt;=THR_MEDIUM,"Medium","Low"))))</f>
        <v/>
      </c>
      <c r="X93" s="40" t="str">
        <f>IF(V93="","",IF(V93&lt;=RISK_APPETITE,"Yes","No: escalate"))</f>
        <v/>
      </c>
      <c r="Y93" s="9" t="n"/>
      <c r="Z93" s="41" t="n"/>
      <c r="AA93" s="9" t="n"/>
    </row>
    <row r="94">
      <c r="A94" s="43" t="n"/>
      <c r="B94" s="43" t="n"/>
      <c r="C94" s="43" t="n"/>
      <c r="D94" s="43" t="n"/>
      <c r="E94" s="43" t="n"/>
      <c r="F94" s="43" t="n"/>
      <c r="G94" s="40" t="str">
        <f>IF(OR(E94="",F94=""),"",E94*F94)</f>
        <v/>
      </c>
      <c r="H94" s="40" t="str">
        <f>IF(G94="","",IF(G94&gt;=THR_CRITICAL,"Critical",IF(G94&gt;=THR_HIGH,"High",IF(G94&gt;=THR_MEDIUM,"Medium","Low"))))</f>
        <v/>
      </c>
      <c r="I94" s="43" t="n"/>
      <c r="J94" s="43" t="n"/>
      <c r="K94" s="43" t="n"/>
      <c r="L94" s="43" t="n"/>
      <c r="M94" s="43" t="n"/>
      <c r="N94" s="44" t="n"/>
      <c r="O94" s="44" t="n"/>
      <c r="P94" s="43" t="n"/>
      <c r="Q94" s="45" t="n"/>
      <c r="R94" s="40" t="str">
        <f>IF(OR(O94="",P94="Completed",P94="Cancelled"),"",O94-TODAY())</f>
        <v/>
      </c>
      <c r="S94" s="40" t="str">
        <f>IF(B94="","",IF(P94="Completed","Completed",IF(P94="Cancelled","Cancelled",IF(O94="","No due date",IF(O94&lt;TODAY(),"Overdue",IF(O94-TODAY()&lt;=DUE_SOON_DAYS,"Due soon","On track"))))))</f>
        <v/>
      </c>
      <c r="T94" s="43" t="n"/>
      <c r="U94" s="43" t="n"/>
      <c r="V94" s="40" t="str">
        <f>IF(OR(T94="",U94=""),"",T94*U94)</f>
        <v/>
      </c>
      <c r="W94" s="40" t="str">
        <f>IF(V94="","",IF(V94&gt;=THR_CRITICAL,"Critical",IF(V94&gt;=THR_HIGH,"High",IF(V94&gt;=THR_MEDIUM,"Medium","Low"))))</f>
        <v/>
      </c>
      <c r="X94" s="40" t="str">
        <f>IF(V94="","",IF(V94&lt;=RISK_APPETITE,"Yes","No: escalate"))</f>
        <v/>
      </c>
      <c r="Y94" s="43" t="n"/>
      <c r="Z94" s="44" t="n"/>
      <c r="AA94" s="43" t="n"/>
    </row>
    <row r="95">
      <c r="A95" s="9" t="n"/>
      <c r="B95" s="9" t="n"/>
      <c r="C95" s="9" t="n"/>
      <c r="D95" s="9" t="n"/>
      <c r="E95" s="9" t="n"/>
      <c r="F95" s="9" t="n"/>
      <c r="G95" s="40" t="str">
        <f>IF(OR(E95="",F95=""),"",E95*F95)</f>
        <v/>
      </c>
      <c r="H95" s="40" t="str">
        <f>IF(G95="","",IF(G95&gt;=THR_CRITICAL,"Critical",IF(G95&gt;=THR_HIGH,"High",IF(G95&gt;=THR_MEDIUM,"Medium","Low"))))</f>
        <v/>
      </c>
      <c r="I95" s="9" t="n"/>
      <c r="J95" s="9" t="n"/>
      <c r="K95" s="9" t="n"/>
      <c r="L95" s="9" t="n"/>
      <c r="M95" s="9" t="n"/>
      <c r="N95" s="41" t="n"/>
      <c r="O95" s="41" t="n"/>
      <c r="P95" s="9" t="n"/>
      <c r="Q95" s="42" t="n"/>
      <c r="R95" s="40" t="str">
        <f>IF(OR(O95="",P95="Completed",P95="Cancelled"),"",O95-TODAY())</f>
        <v/>
      </c>
      <c r="S95" s="40" t="str">
        <f>IF(B95="","",IF(P95="Completed","Completed",IF(P95="Cancelled","Cancelled",IF(O95="","No due date",IF(O95&lt;TODAY(),"Overdue",IF(O95-TODAY()&lt;=DUE_SOON_DAYS,"Due soon","On track"))))))</f>
        <v/>
      </c>
      <c r="T95" s="9" t="n"/>
      <c r="U95" s="9" t="n"/>
      <c r="V95" s="40" t="str">
        <f>IF(OR(T95="",U95=""),"",T95*U95)</f>
        <v/>
      </c>
      <c r="W95" s="40" t="str">
        <f>IF(V95="","",IF(V95&gt;=THR_CRITICAL,"Critical",IF(V95&gt;=THR_HIGH,"High",IF(V95&gt;=THR_MEDIUM,"Medium","Low"))))</f>
        <v/>
      </c>
      <c r="X95" s="40" t="str">
        <f>IF(V95="","",IF(V95&lt;=RISK_APPETITE,"Yes","No: escalate"))</f>
        <v/>
      </c>
      <c r="Y95" s="9" t="n"/>
      <c r="Z95" s="41" t="n"/>
      <c r="AA95" s="9" t="n"/>
    </row>
    <row r="96">
      <c r="A96" s="43" t="n"/>
      <c r="B96" s="43" t="n"/>
      <c r="C96" s="43" t="n"/>
      <c r="D96" s="43" t="n"/>
      <c r="E96" s="43" t="n"/>
      <c r="F96" s="43" t="n"/>
      <c r="G96" s="40" t="str">
        <f>IF(OR(E96="",F96=""),"",E96*F96)</f>
        <v/>
      </c>
      <c r="H96" s="40" t="str">
        <f>IF(G96="","",IF(G96&gt;=THR_CRITICAL,"Critical",IF(G96&gt;=THR_HIGH,"High",IF(G96&gt;=THR_MEDIUM,"Medium","Low"))))</f>
        <v/>
      </c>
      <c r="I96" s="43" t="n"/>
      <c r="J96" s="43" t="n"/>
      <c r="K96" s="43" t="n"/>
      <c r="L96" s="43" t="n"/>
      <c r="M96" s="43" t="n"/>
      <c r="N96" s="44" t="n"/>
      <c r="O96" s="44" t="n"/>
      <c r="P96" s="43" t="n"/>
      <c r="Q96" s="45" t="n"/>
      <c r="R96" s="40" t="str">
        <f>IF(OR(O96="",P96="Completed",P96="Cancelled"),"",O96-TODAY())</f>
        <v/>
      </c>
      <c r="S96" s="40" t="str">
        <f>IF(B96="","",IF(P96="Completed","Completed",IF(P96="Cancelled","Cancelled",IF(O96="","No due date",IF(O96&lt;TODAY(),"Overdue",IF(O96-TODAY()&lt;=DUE_SOON_DAYS,"Due soon","On track"))))))</f>
        <v/>
      </c>
      <c r="T96" s="43" t="n"/>
      <c r="U96" s="43" t="n"/>
      <c r="V96" s="40" t="str">
        <f>IF(OR(T96="",U96=""),"",T96*U96)</f>
        <v/>
      </c>
      <c r="W96" s="40" t="str">
        <f>IF(V96="","",IF(V96&gt;=THR_CRITICAL,"Critical",IF(V96&gt;=THR_HIGH,"High",IF(V96&gt;=THR_MEDIUM,"Medium","Low"))))</f>
        <v/>
      </c>
      <c r="X96" s="40" t="str">
        <f>IF(V96="","",IF(V96&lt;=RISK_APPETITE,"Yes","No: escalate"))</f>
        <v/>
      </c>
      <c r="Y96" s="43" t="n"/>
      <c r="Z96" s="44" t="n"/>
      <c r="AA96" s="43" t="n"/>
    </row>
    <row r="97">
      <c r="A97" s="9" t="n"/>
      <c r="B97" s="9" t="n"/>
      <c r="C97" s="9" t="n"/>
      <c r="D97" s="9" t="n"/>
      <c r="E97" s="9" t="n"/>
      <c r="F97" s="9" t="n"/>
      <c r="G97" s="40" t="str">
        <f>IF(OR(E97="",F97=""),"",E97*F97)</f>
        <v/>
      </c>
      <c r="H97" s="40" t="str">
        <f>IF(G97="","",IF(G97&gt;=THR_CRITICAL,"Critical",IF(G97&gt;=THR_HIGH,"High",IF(G97&gt;=THR_MEDIUM,"Medium","Low"))))</f>
        <v/>
      </c>
      <c r="I97" s="9" t="n"/>
      <c r="J97" s="9" t="n"/>
      <c r="K97" s="9" t="n"/>
      <c r="L97" s="9" t="n"/>
      <c r="M97" s="9" t="n"/>
      <c r="N97" s="41" t="n"/>
      <c r="O97" s="41" t="n"/>
      <c r="P97" s="9" t="n"/>
      <c r="Q97" s="42" t="n"/>
      <c r="R97" s="40" t="str">
        <f>IF(OR(O97="",P97="Completed",P97="Cancelled"),"",O97-TODAY())</f>
        <v/>
      </c>
      <c r="S97" s="40" t="str">
        <f>IF(B97="","",IF(P97="Completed","Completed",IF(P97="Cancelled","Cancelled",IF(O97="","No due date",IF(O97&lt;TODAY(),"Overdue",IF(O97-TODAY()&lt;=DUE_SOON_DAYS,"Due soon","On track"))))))</f>
        <v/>
      </c>
      <c r="T97" s="9" t="n"/>
      <c r="U97" s="9" t="n"/>
      <c r="V97" s="40" t="str">
        <f>IF(OR(T97="",U97=""),"",T97*U97)</f>
        <v/>
      </c>
      <c r="W97" s="40" t="str">
        <f>IF(V97="","",IF(V97&gt;=THR_CRITICAL,"Critical",IF(V97&gt;=THR_HIGH,"High",IF(V97&gt;=THR_MEDIUM,"Medium","Low"))))</f>
        <v/>
      </c>
      <c r="X97" s="40" t="str">
        <f>IF(V97="","",IF(V97&lt;=RISK_APPETITE,"Yes","No: escalate"))</f>
        <v/>
      </c>
      <c r="Y97" s="9" t="n"/>
      <c r="Z97" s="41" t="n"/>
      <c r="AA97" s="9" t="n"/>
    </row>
    <row r="98">
      <c r="A98" s="43" t="n"/>
      <c r="B98" s="43" t="n"/>
      <c r="C98" s="43" t="n"/>
      <c r="D98" s="43" t="n"/>
      <c r="E98" s="43" t="n"/>
      <c r="F98" s="43" t="n"/>
      <c r="G98" s="40" t="str">
        <f>IF(OR(E98="",F98=""),"",E98*F98)</f>
        <v/>
      </c>
      <c r="H98" s="40" t="str">
        <f>IF(G98="","",IF(G98&gt;=THR_CRITICAL,"Critical",IF(G98&gt;=THR_HIGH,"High",IF(G98&gt;=THR_MEDIUM,"Medium","Low"))))</f>
        <v/>
      </c>
      <c r="I98" s="43" t="n"/>
      <c r="J98" s="43" t="n"/>
      <c r="K98" s="43" t="n"/>
      <c r="L98" s="43" t="n"/>
      <c r="M98" s="43" t="n"/>
      <c r="N98" s="44" t="n"/>
      <c r="O98" s="44" t="n"/>
      <c r="P98" s="43" t="n"/>
      <c r="Q98" s="45" t="n"/>
      <c r="R98" s="40" t="str">
        <f>IF(OR(O98="",P98="Completed",P98="Cancelled"),"",O98-TODAY())</f>
        <v/>
      </c>
      <c r="S98" s="40" t="str">
        <f>IF(B98="","",IF(P98="Completed","Completed",IF(P98="Cancelled","Cancelled",IF(O98="","No due date",IF(O98&lt;TODAY(),"Overdue",IF(O98-TODAY()&lt;=DUE_SOON_DAYS,"Due soon","On track"))))))</f>
        <v/>
      </c>
      <c r="T98" s="43" t="n"/>
      <c r="U98" s="43" t="n"/>
      <c r="V98" s="40" t="str">
        <f>IF(OR(T98="",U98=""),"",T98*U98)</f>
        <v/>
      </c>
      <c r="W98" s="40" t="str">
        <f>IF(V98="","",IF(V98&gt;=THR_CRITICAL,"Critical",IF(V98&gt;=THR_HIGH,"High",IF(V98&gt;=THR_MEDIUM,"Medium","Low"))))</f>
        <v/>
      </c>
      <c r="X98" s="40" t="str">
        <f>IF(V98="","",IF(V98&lt;=RISK_APPETITE,"Yes","No: escalate"))</f>
        <v/>
      </c>
      <c r="Y98" s="43" t="n"/>
      <c r="Z98" s="44" t="n"/>
      <c r="AA98" s="43" t="n"/>
    </row>
    <row r="99">
      <c r="A99" s="9" t="n"/>
      <c r="B99" s="9" t="n"/>
      <c r="C99" s="9" t="n"/>
      <c r="D99" s="9" t="n"/>
      <c r="E99" s="9" t="n"/>
      <c r="F99" s="9" t="n"/>
      <c r="G99" s="40" t="str">
        <f>IF(OR(E99="",F99=""),"",E99*F99)</f>
        <v/>
      </c>
      <c r="H99" s="40" t="str">
        <f>IF(G99="","",IF(G99&gt;=THR_CRITICAL,"Critical",IF(G99&gt;=THR_HIGH,"High",IF(G99&gt;=THR_MEDIUM,"Medium","Low"))))</f>
        <v/>
      </c>
      <c r="I99" s="9" t="n"/>
      <c r="J99" s="9" t="n"/>
      <c r="K99" s="9" t="n"/>
      <c r="L99" s="9" t="n"/>
      <c r="M99" s="9" t="n"/>
      <c r="N99" s="41" t="n"/>
      <c r="O99" s="41" t="n"/>
      <c r="P99" s="9" t="n"/>
      <c r="Q99" s="42" t="n"/>
      <c r="R99" s="40" t="str">
        <f>IF(OR(O99="",P99="Completed",P99="Cancelled"),"",O99-TODAY())</f>
        <v/>
      </c>
      <c r="S99" s="40" t="str">
        <f>IF(B99="","",IF(P99="Completed","Completed",IF(P99="Cancelled","Cancelled",IF(O99="","No due date",IF(O99&lt;TODAY(),"Overdue",IF(O99-TODAY()&lt;=DUE_SOON_DAYS,"Due soon","On track"))))))</f>
        <v/>
      </c>
      <c r="T99" s="9" t="n"/>
      <c r="U99" s="9" t="n"/>
      <c r="V99" s="40" t="str">
        <f>IF(OR(T99="",U99=""),"",T99*U99)</f>
        <v/>
      </c>
      <c r="W99" s="40" t="str">
        <f>IF(V99="","",IF(V99&gt;=THR_CRITICAL,"Critical",IF(V99&gt;=THR_HIGH,"High",IF(V99&gt;=THR_MEDIUM,"Medium","Low"))))</f>
        <v/>
      </c>
      <c r="X99" s="40" t="str">
        <f>IF(V99="","",IF(V99&lt;=RISK_APPETITE,"Yes","No: escalate"))</f>
        <v/>
      </c>
      <c r="Y99" s="9" t="n"/>
      <c r="Z99" s="41" t="n"/>
      <c r="AA99" s="9" t="n"/>
    </row>
    <row r="100">
      <c r="A100" s="43" t="n"/>
      <c r="B100" s="43" t="n"/>
      <c r="C100" s="43" t="n"/>
      <c r="D100" s="43" t="n"/>
      <c r="E100" s="43" t="n"/>
      <c r="F100" s="43" t="n"/>
      <c r="G100" s="40" t="str">
        <f>IF(OR(E100="",F100=""),"",E100*F100)</f>
        <v/>
      </c>
      <c r="H100" s="40" t="str">
        <f>IF(G100="","",IF(G100&gt;=THR_CRITICAL,"Critical",IF(G100&gt;=THR_HIGH,"High",IF(G100&gt;=THR_MEDIUM,"Medium","Low"))))</f>
        <v/>
      </c>
      <c r="I100" s="43" t="n"/>
      <c r="J100" s="43" t="n"/>
      <c r="K100" s="43" t="n"/>
      <c r="L100" s="43" t="n"/>
      <c r="M100" s="43" t="n"/>
      <c r="N100" s="44" t="n"/>
      <c r="O100" s="44" t="n"/>
      <c r="P100" s="43" t="n"/>
      <c r="Q100" s="45" t="n"/>
      <c r="R100" s="40" t="str">
        <f>IF(OR(O100="",P100="Completed",P100="Cancelled"),"",O100-TODAY())</f>
        <v/>
      </c>
      <c r="S100" s="40" t="str">
        <f>IF(B100="","",IF(P100="Completed","Completed",IF(P100="Cancelled","Cancelled",IF(O100="","No due date",IF(O100&lt;TODAY(),"Overdue",IF(O100-TODAY()&lt;=DUE_SOON_DAYS,"Due soon","On track"))))))</f>
        <v/>
      </c>
      <c r="T100" s="43" t="n"/>
      <c r="U100" s="43" t="n"/>
      <c r="V100" s="40" t="str">
        <f>IF(OR(T100="",U100=""),"",T100*U100)</f>
        <v/>
      </c>
      <c r="W100" s="40" t="str">
        <f>IF(V100="","",IF(V100&gt;=THR_CRITICAL,"Critical",IF(V100&gt;=THR_HIGH,"High",IF(V100&gt;=THR_MEDIUM,"Medium","Low"))))</f>
        <v/>
      </c>
      <c r="X100" s="40" t="str">
        <f>IF(V100="","",IF(V100&lt;=RISK_APPETITE,"Yes","No: escalate"))</f>
        <v/>
      </c>
      <c r="Y100" s="43" t="n"/>
      <c r="Z100" s="44" t="n"/>
      <c r="AA100" s="43" t="n"/>
    </row>
    <row r="101">
      <c r="A101" s="9" t="n"/>
      <c r="B101" s="9" t="n"/>
      <c r="C101" s="9" t="n"/>
      <c r="D101" s="9" t="n"/>
      <c r="E101" s="9" t="n"/>
      <c r="F101" s="9" t="n"/>
      <c r="G101" s="40" t="str">
        <f>IF(OR(E101="",F101=""),"",E101*F101)</f>
        <v/>
      </c>
      <c r="H101" s="40" t="str">
        <f>IF(G101="","",IF(G101&gt;=THR_CRITICAL,"Critical",IF(G101&gt;=THR_HIGH,"High",IF(G101&gt;=THR_MEDIUM,"Medium","Low"))))</f>
        <v/>
      </c>
      <c r="I101" s="9" t="n"/>
      <c r="J101" s="9" t="n"/>
      <c r="K101" s="9" t="n"/>
      <c r="L101" s="9" t="n"/>
      <c r="M101" s="9" t="n"/>
      <c r="N101" s="41" t="n"/>
      <c r="O101" s="41" t="n"/>
      <c r="P101" s="9" t="n"/>
      <c r="Q101" s="42" t="n"/>
      <c r="R101" s="40" t="str">
        <f>IF(OR(O101="",P101="Completed",P101="Cancelled"),"",O101-TODAY())</f>
        <v/>
      </c>
      <c r="S101" s="40" t="str">
        <f>IF(B101="","",IF(P101="Completed","Completed",IF(P101="Cancelled","Cancelled",IF(O101="","No due date",IF(O101&lt;TODAY(),"Overdue",IF(O101-TODAY()&lt;=DUE_SOON_DAYS,"Due soon","On track"))))))</f>
        <v/>
      </c>
      <c r="T101" s="9" t="n"/>
      <c r="U101" s="9" t="n"/>
      <c r="V101" s="40" t="str">
        <f>IF(OR(T101="",U101=""),"",T101*U101)</f>
        <v/>
      </c>
      <c r="W101" s="40" t="str">
        <f>IF(V101="","",IF(V101&gt;=THR_CRITICAL,"Critical",IF(V101&gt;=THR_HIGH,"High",IF(V101&gt;=THR_MEDIUM,"Medium","Low"))))</f>
        <v/>
      </c>
      <c r="X101" s="40" t="str">
        <f>IF(V101="","",IF(V101&lt;=RISK_APPETITE,"Yes","No: escalate"))</f>
        <v/>
      </c>
      <c r="Y101" s="9" t="n"/>
      <c r="Z101" s="41" t="n"/>
      <c r="AA101" s="9" t="n"/>
    </row>
    <row r="102">
      <c r="A102" s="43" t="n"/>
      <c r="B102" s="43" t="n"/>
      <c r="C102" s="43" t="n"/>
      <c r="D102" s="43" t="n"/>
      <c r="E102" s="43" t="n"/>
      <c r="F102" s="43" t="n"/>
      <c r="G102" s="40" t="str">
        <f>IF(OR(E102="",F102=""),"",E102*F102)</f>
        <v/>
      </c>
      <c r="H102" s="40" t="str">
        <f>IF(G102="","",IF(G102&gt;=THR_CRITICAL,"Critical",IF(G102&gt;=THR_HIGH,"High",IF(G102&gt;=THR_MEDIUM,"Medium","Low"))))</f>
        <v/>
      </c>
      <c r="I102" s="43" t="n"/>
      <c r="J102" s="43" t="n"/>
      <c r="K102" s="43" t="n"/>
      <c r="L102" s="43" t="n"/>
      <c r="M102" s="43" t="n"/>
      <c r="N102" s="44" t="n"/>
      <c r="O102" s="44" t="n"/>
      <c r="P102" s="43" t="n"/>
      <c r="Q102" s="45" t="n"/>
      <c r="R102" s="40" t="str">
        <f>IF(OR(O102="",P102="Completed",P102="Cancelled"),"",O102-TODAY())</f>
        <v/>
      </c>
      <c r="S102" s="40" t="str">
        <f>IF(B102="","",IF(P102="Completed","Completed",IF(P102="Cancelled","Cancelled",IF(O102="","No due date",IF(O102&lt;TODAY(),"Overdue",IF(O102-TODAY()&lt;=DUE_SOON_DAYS,"Due soon","On track"))))))</f>
        <v/>
      </c>
      <c r="T102" s="43" t="n"/>
      <c r="U102" s="43" t="n"/>
      <c r="V102" s="40" t="str">
        <f>IF(OR(T102="",U102=""),"",T102*U102)</f>
        <v/>
      </c>
      <c r="W102" s="40" t="str">
        <f>IF(V102="","",IF(V102&gt;=THR_CRITICAL,"Critical",IF(V102&gt;=THR_HIGH,"High",IF(V102&gt;=THR_MEDIUM,"Medium","Low"))))</f>
        <v/>
      </c>
      <c r="X102" s="40" t="str">
        <f>IF(V102="","",IF(V102&lt;=RISK_APPETITE,"Yes","No: escalate"))</f>
        <v/>
      </c>
      <c r="Y102" s="43" t="n"/>
      <c r="Z102" s="44" t="n"/>
      <c r="AA102" s="43" t="n"/>
    </row>
    <row r="103">
      <c r="A103" s="9" t="n"/>
      <c r="B103" s="9" t="n"/>
      <c r="C103" s="9" t="n"/>
      <c r="D103" s="9" t="n"/>
      <c r="E103" s="9" t="n"/>
      <c r="F103" s="9" t="n"/>
      <c r="G103" s="40" t="str">
        <f>IF(OR(E103="",F103=""),"",E103*F103)</f>
        <v/>
      </c>
      <c r="H103" s="40" t="str">
        <f>IF(G103="","",IF(G103&gt;=THR_CRITICAL,"Critical",IF(G103&gt;=THR_HIGH,"High",IF(G103&gt;=THR_MEDIUM,"Medium","Low"))))</f>
        <v/>
      </c>
      <c r="I103" s="9" t="n"/>
      <c r="J103" s="9" t="n"/>
      <c r="K103" s="9" t="n"/>
      <c r="L103" s="9" t="n"/>
      <c r="M103" s="9" t="n"/>
      <c r="N103" s="41" t="n"/>
      <c r="O103" s="41" t="n"/>
      <c r="P103" s="9" t="n"/>
      <c r="Q103" s="42" t="n"/>
      <c r="R103" s="40" t="str">
        <f>IF(OR(O103="",P103="Completed",P103="Cancelled"),"",O103-TODAY())</f>
        <v/>
      </c>
      <c r="S103" s="40" t="str">
        <f>IF(B103="","",IF(P103="Completed","Completed",IF(P103="Cancelled","Cancelled",IF(O103="","No due date",IF(O103&lt;TODAY(),"Overdue",IF(O103-TODAY()&lt;=DUE_SOON_DAYS,"Due soon","On track"))))))</f>
        <v/>
      </c>
      <c r="T103" s="9" t="n"/>
      <c r="U103" s="9" t="n"/>
      <c r="V103" s="40" t="str">
        <f>IF(OR(T103="",U103=""),"",T103*U103)</f>
        <v/>
      </c>
      <c r="W103" s="40" t="str">
        <f>IF(V103="","",IF(V103&gt;=THR_CRITICAL,"Critical",IF(V103&gt;=THR_HIGH,"High",IF(V103&gt;=THR_MEDIUM,"Medium","Low"))))</f>
        <v/>
      </c>
      <c r="X103" s="40" t="str">
        <f>IF(V103="","",IF(V103&lt;=RISK_APPETITE,"Yes","No: escalate"))</f>
        <v/>
      </c>
      <c r="Y103" s="9" t="n"/>
      <c r="Z103" s="41" t="n"/>
      <c r="AA103" s="9" t="n"/>
    </row>
    <row r="104">
      <c r="A104" s="43" t="n"/>
      <c r="B104" s="43" t="n"/>
      <c r="C104" s="43" t="n"/>
      <c r="D104" s="43" t="n"/>
      <c r="E104" s="43" t="n"/>
      <c r="F104" s="43" t="n"/>
      <c r="G104" s="40" t="str">
        <f>IF(OR(E104="",F104=""),"",E104*F104)</f>
        <v/>
      </c>
      <c r="H104" s="40" t="str">
        <f>IF(G104="","",IF(G104&gt;=THR_CRITICAL,"Critical",IF(G104&gt;=THR_HIGH,"High",IF(G104&gt;=THR_MEDIUM,"Medium","Low"))))</f>
        <v/>
      </c>
      <c r="I104" s="43" t="n"/>
      <c r="J104" s="43" t="n"/>
      <c r="K104" s="43" t="n"/>
      <c r="L104" s="43" t="n"/>
      <c r="M104" s="43" t="n"/>
      <c r="N104" s="44" t="n"/>
      <c r="O104" s="44" t="n"/>
      <c r="P104" s="43" t="n"/>
      <c r="Q104" s="45" t="n"/>
      <c r="R104" s="40" t="str">
        <f>IF(OR(O104="",P104="Completed",P104="Cancelled"),"",O104-TODAY())</f>
        <v/>
      </c>
      <c r="S104" s="40" t="str">
        <f>IF(B104="","",IF(P104="Completed","Completed",IF(P104="Cancelled","Cancelled",IF(O104="","No due date",IF(O104&lt;TODAY(),"Overdue",IF(O104-TODAY()&lt;=DUE_SOON_DAYS,"Due soon","On track"))))))</f>
        <v/>
      </c>
      <c r="T104" s="43" t="n"/>
      <c r="U104" s="43" t="n"/>
      <c r="V104" s="40" t="str">
        <f>IF(OR(T104="",U104=""),"",T104*U104)</f>
        <v/>
      </c>
      <c r="W104" s="40" t="str">
        <f>IF(V104="","",IF(V104&gt;=THR_CRITICAL,"Critical",IF(V104&gt;=THR_HIGH,"High",IF(V104&gt;=THR_MEDIUM,"Medium","Low"))))</f>
        <v/>
      </c>
      <c r="X104" s="40" t="str">
        <f>IF(V104="","",IF(V104&lt;=RISK_APPETITE,"Yes","No: escalate"))</f>
        <v/>
      </c>
      <c r="Y104" s="43" t="n"/>
      <c r="Z104" s="44" t="n"/>
      <c r="AA104" s="43" t="n"/>
    </row>
    <row r="105">
      <c r="A105" s="9" t="n"/>
      <c r="B105" s="9" t="n"/>
      <c r="C105" s="9" t="n"/>
      <c r="D105" s="9" t="n"/>
      <c r="E105" s="9" t="n"/>
      <c r="F105" s="9" t="n"/>
      <c r="G105" s="40" t="str">
        <f>IF(OR(E105="",F105=""),"",E105*F105)</f>
        <v/>
      </c>
      <c r="H105" s="40" t="str">
        <f>IF(G105="","",IF(G105&gt;=THR_CRITICAL,"Critical",IF(G105&gt;=THR_HIGH,"High",IF(G105&gt;=THR_MEDIUM,"Medium","Low"))))</f>
        <v/>
      </c>
      <c r="I105" s="9" t="n"/>
      <c r="J105" s="9" t="n"/>
      <c r="K105" s="9" t="n"/>
      <c r="L105" s="9" t="n"/>
      <c r="M105" s="9" t="n"/>
      <c r="N105" s="41" t="n"/>
      <c r="O105" s="41" t="n"/>
      <c r="P105" s="9" t="n"/>
      <c r="Q105" s="42" t="n"/>
      <c r="R105" s="40" t="str">
        <f>IF(OR(O105="",P105="Completed",P105="Cancelled"),"",O105-TODAY())</f>
        <v/>
      </c>
      <c r="S105" s="40" t="str">
        <f>IF(B105="","",IF(P105="Completed","Completed",IF(P105="Cancelled","Cancelled",IF(O105="","No due date",IF(O105&lt;TODAY(),"Overdue",IF(O105-TODAY()&lt;=DUE_SOON_DAYS,"Due soon","On track"))))))</f>
        <v/>
      </c>
      <c r="T105" s="9" t="n"/>
      <c r="U105" s="9" t="n"/>
      <c r="V105" s="40" t="str">
        <f>IF(OR(T105="",U105=""),"",T105*U105)</f>
        <v/>
      </c>
      <c r="W105" s="40" t="str">
        <f>IF(V105="","",IF(V105&gt;=THR_CRITICAL,"Critical",IF(V105&gt;=THR_HIGH,"High",IF(V105&gt;=THR_MEDIUM,"Medium","Low"))))</f>
        <v/>
      </c>
      <c r="X105" s="40" t="str">
        <f>IF(V105="","",IF(V105&lt;=RISK_APPETITE,"Yes","No: escalate"))</f>
        <v/>
      </c>
      <c r="Y105" s="9" t="n"/>
      <c r="Z105" s="41" t="n"/>
      <c r="AA105" s="9" t="n"/>
    </row>
    <row r="106">
      <c r="A106" s="43" t="n"/>
      <c r="B106" s="43" t="n"/>
      <c r="C106" s="43" t="n"/>
      <c r="D106" s="43" t="n"/>
      <c r="E106" s="43" t="n"/>
      <c r="F106" s="43" t="n"/>
      <c r="G106" s="40" t="str">
        <f>IF(OR(E106="",F106=""),"",E106*F106)</f>
        <v/>
      </c>
      <c r="H106" s="40" t="str">
        <f>IF(G106="","",IF(G106&gt;=THR_CRITICAL,"Critical",IF(G106&gt;=THR_HIGH,"High",IF(G106&gt;=THR_MEDIUM,"Medium","Low"))))</f>
        <v/>
      </c>
      <c r="I106" s="43" t="n"/>
      <c r="J106" s="43" t="n"/>
      <c r="K106" s="43" t="n"/>
      <c r="L106" s="43" t="n"/>
      <c r="M106" s="43" t="n"/>
      <c r="N106" s="44" t="n"/>
      <c r="O106" s="44" t="n"/>
      <c r="P106" s="43" t="n"/>
      <c r="Q106" s="45" t="n"/>
      <c r="R106" s="40" t="str">
        <f>IF(OR(O106="",P106="Completed",P106="Cancelled"),"",O106-TODAY())</f>
        <v/>
      </c>
      <c r="S106" s="40" t="str">
        <f>IF(B106="","",IF(P106="Completed","Completed",IF(P106="Cancelled","Cancelled",IF(O106="","No due date",IF(O106&lt;TODAY(),"Overdue",IF(O106-TODAY()&lt;=DUE_SOON_DAYS,"Due soon","On track"))))))</f>
        <v/>
      </c>
      <c r="T106" s="43" t="n"/>
      <c r="U106" s="43" t="n"/>
      <c r="V106" s="40" t="str">
        <f>IF(OR(T106="",U106=""),"",T106*U106)</f>
        <v/>
      </c>
      <c r="W106" s="40" t="str">
        <f>IF(V106="","",IF(V106&gt;=THR_CRITICAL,"Critical",IF(V106&gt;=THR_HIGH,"High",IF(V106&gt;=THR_MEDIUM,"Medium","Low"))))</f>
        <v/>
      </c>
      <c r="X106" s="40" t="str">
        <f>IF(V106="","",IF(V106&lt;=RISK_APPETITE,"Yes","No: escalate"))</f>
        <v/>
      </c>
      <c r="Y106" s="43" t="n"/>
      <c r="Z106" s="44" t="n"/>
      <c r="AA106" s="43" t="n"/>
    </row>
    <row r="107">
      <c r="A107" s="9" t="n"/>
      <c r="B107" s="9" t="n"/>
      <c r="C107" s="9" t="n"/>
      <c r="D107" s="9" t="n"/>
      <c r="E107" s="9" t="n"/>
      <c r="F107" s="9" t="n"/>
      <c r="G107" s="40" t="str">
        <f>IF(OR(E107="",F107=""),"",E107*F107)</f>
        <v/>
      </c>
      <c r="H107" s="40" t="str">
        <f>IF(G107="","",IF(G107&gt;=THR_CRITICAL,"Critical",IF(G107&gt;=THR_HIGH,"High",IF(G107&gt;=THR_MEDIUM,"Medium","Low"))))</f>
        <v/>
      </c>
      <c r="I107" s="9" t="n"/>
      <c r="J107" s="9" t="n"/>
      <c r="K107" s="9" t="n"/>
      <c r="L107" s="9" t="n"/>
      <c r="M107" s="9" t="n"/>
      <c r="N107" s="41" t="n"/>
      <c r="O107" s="41" t="n"/>
      <c r="P107" s="9" t="n"/>
      <c r="Q107" s="42" t="n"/>
      <c r="R107" s="40" t="str">
        <f>IF(OR(O107="",P107="Completed",P107="Cancelled"),"",O107-TODAY())</f>
        <v/>
      </c>
      <c r="S107" s="40" t="str">
        <f>IF(B107="","",IF(P107="Completed","Completed",IF(P107="Cancelled","Cancelled",IF(O107="","No due date",IF(O107&lt;TODAY(),"Overdue",IF(O107-TODAY()&lt;=DUE_SOON_DAYS,"Due soon","On track"))))))</f>
        <v/>
      </c>
      <c r="T107" s="9" t="n"/>
      <c r="U107" s="9" t="n"/>
      <c r="V107" s="40" t="str">
        <f>IF(OR(T107="",U107=""),"",T107*U107)</f>
        <v/>
      </c>
      <c r="W107" s="40" t="str">
        <f>IF(V107="","",IF(V107&gt;=THR_CRITICAL,"Critical",IF(V107&gt;=THR_HIGH,"High",IF(V107&gt;=THR_MEDIUM,"Medium","Low"))))</f>
        <v/>
      </c>
      <c r="X107" s="40" t="str">
        <f>IF(V107="","",IF(V107&lt;=RISK_APPETITE,"Yes","No: escalate"))</f>
        <v/>
      </c>
      <c r="Y107" s="9" t="n"/>
      <c r="Z107" s="41" t="n"/>
      <c r="AA107" s="9" t="n"/>
    </row>
    <row r="108">
      <c r="A108" s="43" t="n"/>
      <c r="B108" s="43" t="n"/>
      <c r="C108" s="43" t="n"/>
      <c r="D108" s="43" t="n"/>
      <c r="E108" s="43" t="n"/>
      <c r="F108" s="43" t="n"/>
      <c r="G108" s="40" t="str">
        <f>IF(OR(E108="",F108=""),"",E108*F108)</f>
        <v/>
      </c>
      <c r="H108" s="40" t="str">
        <f>IF(G108="","",IF(G108&gt;=THR_CRITICAL,"Critical",IF(G108&gt;=THR_HIGH,"High",IF(G108&gt;=THR_MEDIUM,"Medium","Low"))))</f>
        <v/>
      </c>
      <c r="I108" s="43" t="n"/>
      <c r="J108" s="43" t="n"/>
      <c r="K108" s="43" t="n"/>
      <c r="L108" s="43" t="n"/>
      <c r="M108" s="43" t="n"/>
      <c r="N108" s="44" t="n"/>
      <c r="O108" s="44" t="n"/>
      <c r="P108" s="43" t="n"/>
      <c r="Q108" s="45" t="n"/>
      <c r="R108" s="40" t="str">
        <f>IF(OR(O108="",P108="Completed",P108="Cancelled"),"",O108-TODAY())</f>
        <v/>
      </c>
      <c r="S108" s="40" t="str">
        <f>IF(B108="","",IF(P108="Completed","Completed",IF(P108="Cancelled","Cancelled",IF(O108="","No due date",IF(O108&lt;TODAY(),"Overdue",IF(O108-TODAY()&lt;=DUE_SOON_DAYS,"Due soon","On track"))))))</f>
        <v/>
      </c>
      <c r="T108" s="43" t="n"/>
      <c r="U108" s="43" t="n"/>
      <c r="V108" s="40" t="str">
        <f>IF(OR(T108="",U108=""),"",T108*U108)</f>
        <v/>
      </c>
      <c r="W108" s="40" t="str">
        <f>IF(V108="","",IF(V108&gt;=THR_CRITICAL,"Critical",IF(V108&gt;=THR_HIGH,"High",IF(V108&gt;=THR_MEDIUM,"Medium","Low"))))</f>
        <v/>
      </c>
      <c r="X108" s="40" t="str">
        <f>IF(V108="","",IF(V108&lt;=RISK_APPETITE,"Yes","No: escalate"))</f>
        <v/>
      </c>
      <c r="Y108" s="43" t="n"/>
      <c r="Z108" s="44" t="n"/>
      <c r="AA108" s="43" t="n"/>
    </row>
    <row r="109">
      <c r="A109" s="9" t="n"/>
      <c r="B109" s="9" t="n"/>
      <c r="C109" s="9" t="n"/>
      <c r="D109" s="9" t="n"/>
      <c r="E109" s="9" t="n"/>
      <c r="F109" s="9" t="n"/>
      <c r="G109" s="40" t="str">
        <f>IF(OR(E109="",F109=""),"",E109*F109)</f>
        <v/>
      </c>
      <c r="H109" s="40" t="str">
        <f>IF(G109="","",IF(G109&gt;=THR_CRITICAL,"Critical",IF(G109&gt;=THR_HIGH,"High",IF(G109&gt;=THR_MEDIUM,"Medium","Low"))))</f>
        <v/>
      </c>
      <c r="I109" s="9" t="n"/>
      <c r="J109" s="9" t="n"/>
      <c r="K109" s="9" t="n"/>
      <c r="L109" s="9" t="n"/>
      <c r="M109" s="9" t="n"/>
      <c r="N109" s="41" t="n"/>
      <c r="O109" s="41" t="n"/>
      <c r="P109" s="9" t="n"/>
      <c r="Q109" s="42" t="n"/>
      <c r="R109" s="40" t="str">
        <f>IF(OR(O109="",P109="Completed",P109="Cancelled"),"",O109-TODAY())</f>
        <v/>
      </c>
      <c r="S109" s="40" t="str">
        <f>IF(B109="","",IF(P109="Completed","Completed",IF(P109="Cancelled","Cancelled",IF(O109="","No due date",IF(O109&lt;TODAY(),"Overdue",IF(O109-TODAY()&lt;=DUE_SOON_DAYS,"Due soon","On track"))))))</f>
        <v/>
      </c>
      <c r="T109" s="9" t="n"/>
      <c r="U109" s="9" t="n"/>
      <c r="V109" s="40" t="str">
        <f>IF(OR(T109="",U109=""),"",T109*U109)</f>
        <v/>
      </c>
      <c r="W109" s="40" t="str">
        <f>IF(V109="","",IF(V109&gt;=THR_CRITICAL,"Critical",IF(V109&gt;=THR_HIGH,"High",IF(V109&gt;=THR_MEDIUM,"Medium","Low"))))</f>
        <v/>
      </c>
      <c r="X109" s="40" t="str">
        <f>IF(V109="","",IF(V109&lt;=RISK_APPETITE,"Yes","No: escalate"))</f>
        <v/>
      </c>
      <c r="Y109" s="9" t="n"/>
      <c r="Z109" s="41" t="n"/>
      <c r="AA109" s="9" t="n"/>
    </row>
    <row r="110">
      <c r="A110" s="43" t="n"/>
      <c r="B110" s="43" t="n"/>
      <c r="C110" s="43" t="n"/>
      <c r="D110" s="43" t="n"/>
      <c r="E110" s="43" t="n"/>
      <c r="F110" s="43" t="n"/>
      <c r="G110" s="40" t="str">
        <f>IF(OR(E110="",F110=""),"",E110*F110)</f>
        <v/>
      </c>
      <c r="H110" s="40" t="str">
        <f>IF(G110="","",IF(G110&gt;=THR_CRITICAL,"Critical",IF(G110&gt;=THR_HIGH,"High",IF(G110&gt;=THR_MEDIUM,"Medium","Low"))))</f>
        <v/>
      </c>
      <c r="I110" s="43" t="n"/>
      <c r="J110" s="43" t="n"/>
      <c r="K110" s="43" t="n"/>
      <c r="L110" s="43" t="n"/>
      <c r="M110" s="43" t="n"/>
      <c r="N110" s="44" t="n"/>
      <c r="O110" s="44" t="n"/>
      <c r="P110" s="43" t="n"/>
      <c r="Q110" s="45" t="n"/>
      <c r="R110" s="40" t="str">
        <f>IF(OR(O110="",P110="Completed",P110="Cancelled"),"",O110-TODAY())</f>
        <v/>
      </c>
      <c r="S110" s="40" t="str">
        <f>IF(B110="","",IF(P110="Completed","Completed",IF(P110="Cancelled","Cancelled",IF(O110="","No due date",IF(O110&lt;TODAY(),"Overdue",IF(O110-TODAY()&lt;=DUE_SOON_DAYS,"Due soon","On track"))))))</f>
        <v/>
      </c>
      <c r="T110" s="43" t="n"/>
      <c r="U110" s="43" t="n"/>
      <c r="V110" s="40" t="str">
        <f>IF(OR(T110="",U110=""),"",T110*U110)</f>
        <v/>
      </c>
      <c r="W110" s="40" t="str">
        <f>IF(V110="","",IF(V110&gt;=THR_CRITICAL,"Critical",IF(V110&gt;=THR_HIGH,"High",IF(V110&gt;=THR_MEDIUM,"Medium","Low"))))</f>
        <v/>
      </c>
      <c r="X110" s="40" t="str">
        <f>IF(V110="","",IF(V110&lt;=RISK_APPETITE,"Yes","No: escalate"))</f>
        <v/>
      </c>
      <c r="Y110" s="43" t="n"/>
      <c r="Z110" s="44" t="n"/>
      <c r="AA110" s="43" t="n"/>
    </row>
    <row r="111">
      <c r="A111" s="9" t="n"/>
      <c r="B111" s="9" t="n"/>
      <c r="C111" s="9" t="n"/>
      <c r="D111" s="9" t="n"/>
      <c r="E111" s="9" t="n"/>
      <c r="F111" s="9" t="n"/>
      <c r="G111" s="40" t="str">
        <f>IF(OR(E111="",F111=""),"",E111*F111)</f>
        <v/>
      </c>
      <c r="H111" s="40" t="str">
        <f>IF(G111="","",IF(G111&gt;=THR_CRITICAL,"Critical",IF(G111&gt;=THR_HIGH,"High",IF(G111&gt;=THR_MEDIUM,"Medium","Low"))))</f>
        <v/>
      </c>
      <c r="I111" s="9" t="n"/>
      <c r="J111" s="9" t="n"/>
      <c r="K111" s="9" t="n"/>
      <c r="L111" s="9" t="n"/>
      <c r="M111" s="9" t="n"/>
      <c r="N111" s="41" t="n"/>
      <c r="O111" s="41" t="n"/>
      <c r="P111" s="9" t="n"/>
      <c r="Q111" s="42" t="n"/>
      <c r="R111" s="40" t="str">
        <f>IF(OR(O111="",P111="Completed",P111="Cancelled"),"",O111-TODAY())</f>
        <v/>
      </c>
      <c r="S111" s="40" t="str">
        <f>IF(B111="","",IF(P111="Completed","Completed",IF(P111="Cancelled","Cancelled",IF(O111="","No due date",IF(O111&lt;TODAY(),"Overdue",IF(O111-TODAY()&lt;=DUE_SOON_DAYS,"Due soon","On track"))))))</f>
        <v/>
      </c>
      <c r="T111" s="9" t="n"/>
      <c r="U111" s="9" t="n"/>
      <c r="V111" s="40" t="str">
        <f>IF(OR(T111="",U111=""),"",T111*U111)</f>
        <v/>
      </c>
      <c r="W111" s="40" t="str">
        <f>IF(V111="","",IF(V111&gt;=THR_CRITICAL,"Critical",IF(V111&gt;=THR_HIGH,"High",IF(V111&gt;=THR_MEDIUM,"Medium","Low"))))</f>
        <v/>
      </c>
      <c r="X111" s="40" t="str">
        <f>IF(V111="","",IF(V111&lt;=RISK_APPETITE,"Yes","No: escalate"))</f>
        <v/>
      </c>
      <c r="Y111" s="9" t="n"/>
      <c r="Z111" s="41" t="n"/>
      <c r="AA111" s="9" t="n"/>
    </row>
    <row r="112">
      <c r="A112" s="43" t="n"/>
      <c r="B112" s="43" t="n"/>
      <c r="C112" s="43" t="n"/>
      <c r="D112" s="43" t="n"/>
      <c r="E112" s="43" t="n"/>
      <c r="F112" s="43" t="n"/>
      <c r="G112" s="40" t="str">
        <f>IF(OR(E112="",F112=""),"",E112*F112)</f>
        <v/>
      </c>
      <c r="H112" s="40" t="str">
        <f>IF(G112="","",IF(G112&gt;=THR_CRITICAL,"Critical",IF(G112&gt;=THR_HIGH,"High",IF(G112&gt;=THR_MEDIUM,"Medium","Low"))))</f>
        <v/>
      </c>
      <c r="I112" s="43" t="n"/>
      <c r="J112" s="43" t="n"/>
      <c r="K112" s="43" t="n"/>
      <c r="L112" s="43" t="n"/>
      <c r="M112" s="43" t="n"/>
      <c r="N112" s="44" t="n"/>
      <c r="O112" s="44" t="n"/>
      <c r="P112" s="43" t="n"/>
      <c r="Q112" s="45" t="n"/>
      <c r="R112" s="40" t="str">
        <f>IF(OR(O112="",P112="Completed",P112="Cancelled"),"",O112-TODAY())</f>
        <v/>
      </c>
      <c r="S112" s="40" t="str">
        <f>IF(B112="","",IF(P112="Completed","Completed",IF(P112="Cancelled","Cancelled",IF(O112="","No due date",IF(O112&lt;TODAY(),"Overdue",IF(O112-TODAY()&lt;=DUE_SOON_DAYS,"Due soon","On track"))))))</f>
        <v/>
      </c>
      <c r="T112" s="43" t="n"/>
      <c r="U112" s="43" t="n"/>
      <c r="V112" s="40" t="str">
        <f>IF(OR(T112="",U112=""),"",T112*U112)</f>
        <v/>
      </c>
      <c r="W112" s="40" t="str">
        <f>IF(V112="","",IF(V112&gt;=THR_CRITICAL,"Critical",IF(V112&gt;=THR_HIGH,"High",IF(V112&gt;=THR_MEDIUM,"Medium","Low"))))</f>
        <v/>
      </c>
      <c r="X112" s="40" t="str">
        <f>IF(V112="","",IF(V112&lt;=RISK_APPETITE,"Yes","No: escalate"))</f>
        <v/>
      </c>
      <c r="Y112" s="43" t="n"/>
      <c r="Z112" s="44" t="n"/>
      <c r="AA112" s="43" t="n"/>
    </row>
    <row r="113">
      <c r="A113" s="9" t="n"/>
      <c r="B113" s="9" t="n"/>
      <c r="C113" s="9" t="n"/>
      <c r="D113" s="9" t="n"/>
      <c r="E113" s="9" t="n"/>
      <c r="F113" s="9" t="n"/>
      <c r="G113" s="40" t="str">
        <f>IF(OR(E113="",F113=""),"",E113*F113)</f>
        <v/>
      </c>
      <c r="H113" s="40" t="str">
        <f>IF(G113="","",IF(G113&gt;=THR_CRITICAL,"Critical",IF(G113&gt;=THR_HIGH,"High",IF(G113&gt;=THR_MEDIUM,"Medium","Low"))))</f>
        <v/>
      </c>
      <c r="I113" s="9" t="n"/>
      <c r="J113" s="9" t="n"/>
      <c r="K113" s="9" t="n"/>
      <c r="L113" s="9" t="n"/>
      <c r="M113" s="9" t="n"/>
      <c r="N113" s="41" t="n"/>
      <c r="O113" s="41" t="n"/>
      <c r="P113" s="9" t="n"/>
      <c r="Q113" s="42" t="n"/>
      <c r="R113" s="40" t="str">
        <f>IF(OR(O113="",P113="Completed",P113="Cancelled"),"",O113-TODAY())</f>
        <v/>
      </c>
      <c r="S113" s="40" t="str">
        <f>IF(B113="","",IF(P113="Completed","Completed",IF(P113="Cancelled","Cancelled",IF(O113="","No due date",IF(O113&lt;TODAY(),"Overdue",IF(O113-TODAY()&lt;=DUE_SOON_DAYS,"Due soon","On track"))))))</f>
        <v/>
      </c>
      <c r="T113" s="9" t="n"/>
      <c r="U113" s="9" t="n"/>
      <c r="V113" s="40" t="str">
        <f>IF(OR(T113="",U113=""),"",T113*U113)</f>
        <v/>
      </c>
      <c r="W113" s="40" t="str">
        <f>IF(V113="","",IF(V113&gt;=THR_CRITICAL,"Critical",IF(V113&gt;=THR_HIGH,"High",IF(V113&gt;=THR_MEDIUM,"Medium","Low"))))</f>
        <v/>
      </c>
      <c r="X113" s="40" t="str">
        <f>IF(V113="","",IF(V113&lt;=RISK_APPETITE,"Yes","No: escalate"))</f>
        <v/>
      </c>
      <c r="Y113" s="9" t="n"/>
      <c r="Z113" s="41" t="n"/>
      <c r="AA113" s="9" t="n"/>
    </row>
    <row r="114">
      <c r="A114" s="43" t="n"/>
      <c r="B114" s="43" t="n"/>
      <c r="C114" s="43" t="n"/>
      <c r="D114" s="43" t="n"/>
      <c r="E114" s="43" t="n"/>
      <c r="F114" s="43" t="n"/>
      <c r="G114" s="40" t="str">
        <f>IF(OR(E114="",F114=""),"",E114*F114)</f>
        <v/>
      </c>
      <c r="H114" s="40" t="str">
        <f>IF(G114="","",IF(G114&gt;=THR_CRITICAL,"Critical",IF(G114&gt;=THR_HIGH,"High",IF(G114&gt;=THR_MEDIUM,"Medium","Low"))))</f>
        <v/>
      </c>
      <c r="I114" s="43" t="n"/>
      <c r="J114" s="43" t="n"/>
      <c r="K114" s="43" t="n"/>
      <c r="L114" s="43" t="n"/>
      <c r="M114" s="43" t="n"/>
      <c r="N114" s="44" t="n"/>
      <c r="O114" s="44" t="n"/>
      <c r="P114" s="43" t="n"/>
      <c r="Q114" s="45" t="n"/>
      <c r="R114" s="40" t="str">
        <f>IF(OR(O114="",P114="Completed",P114="Cancelled"),"",O114-TODAY())</f>
        <v/>
      </c>
      <c r="S114" s="40" t="str">
        <f>IF(B114="","",IF(P114="Completed","Completed",IF(P114="Cancelled","Cancelled",IF(O114="","No due date",IF(O114&lt;TODAY(),"Overdue",IF(O114-TODAY()&lt;=DUE_SOON_DAYS,"Due soon","On track"))))))</f>
        <v/>
      </c>
      <c r="T114" s="43" t="n"/>
      <c r="U114" s="43" t="n"/>
      <c r="V114" s="40" t="str">
        <f>IF(OR(T114="",U114=""),"",T114*U114)</f>
        <v/>
      </c>
      <c r="W114" s="40" t="str">
        <f>IF(V114="","",IF(V114&gt;=THR_CRITICAL,"Critical",IF(V114&gt;=THR_HIGH,"High",IF(V114&gt;=THR_MEDIUM,"Medium","Low"))))</f>
        <v/>
      </c>
      <c r="X114" s="40" t="str">
        <f>IF(V114="","",IF(V114&lt;=RISK_APPETITE,"Yes","No: escalate"))</f>
        <v/>
      </c>
      <c r="Y114" s="43" t="n"/>
      <c r="Z114" s="44" t="n"/>
      <c r="AA114" s="43" t="n"/>
    </row>
    <row r="115">
      <c r="A115" s="9" t="n"/>
      <c r="B115" s="9" t="n"/>
      <c r="C115" s="9" t="n"/>
      <c r="D115" s="9" t="n"/>
      <c r="E115" s="9" t="n"/>
      <c r="F115" s="9" t="n"/>
      <c r="G115" s="40" t="str">
        <f>IF(OR(E115="",F115=""),"",E115*F115)</f>
        <v/>
      </c>
      <c r="H115" s="40" t="str">
        <f>IF(G115="","",IF(G115&gt;=THR_CRITICAL,"Critical",IF(G115&gt;=THR_HIGH,"High",IF(G115&gt;=THR_MEDIUM,"Medium","Low"))))</f>
        <v/>
      </c>
      <c r="I115" s="9" t="n"/>
      <c r="J115" s="9" t="n"/>
      <c r="K115" s="9" t="n"/>
      <c r="L115" s="9" t="n"/>
      <c r="M115" s="9" t="n"/>
      <c r="N115" s="41" t="n"/>
      <c r="O115" s="41" t="n"/>
      <c r="P115" s="9" t="n"/>
      <c r="Q115" s="42" t="n"/>
      <c r="R115" s="40" t="str">
        <f>IF(OR(O115="",P115="Completed",P115="Cancelled"),"",O115-TODAY())</f>
        <v/>
      </c>
      <c r="S115" s="40" t="str">
        <f>IF(B115="","",IF(P115="Completed","Completed",IF(P115="Cancelled","Cancelled",IF(O115="","No due date",IF(O115&lt;TODAY(),"Overdue",IF(O115-TODAY()&lt;=DUE_SOON_DAYS,"Due soon","On track"))))))</f>
        <v/>
      </c>
      <c r="T115" s="9" t="n"/>
      <c r="U115" s="9" t="n"/>
      <c r="V115" s="40" t="str">
        <f>IF(OR(T115="",U115=""),"",T115*U115)</f>
        <v/>
      </c>
      <c r="W115" s="40" t="str">
        <f>IF(V115="","",IF(V115&gt;=THR_CRITICAL,"Critical",IF(V115&gt;=THR_HIGH,"High",IF(V115&gt;=THR_MEDIUM,"Medium","Low"))))</f>
        <v/>
      </c>
      <c r="X115" s="40" t="str">
        <f>IF(V115="","",IF(V115&lt;=RISK_APPETITE,"Yes","No: escalate"))</f>
        <v/>
      </c>
      <c r="Y115" s="9" t="n"/>
      <c r="Z115" s="41" t="n"/>
      <c r="AA115" s="9" t="n"/>
    </row>
    <row r="116">
      <c r="A116" s="43" t="n"/>
      <c r="B116" s="43" t="n"/>
      <c r="C116" s="43" t="n"/>
      <c r="D116" s="43" t="n"/>
      <c r="E116" s="43" t="n"/>
      <c r="F116" s="43" t="n"/>
      <c r="G116" s="40" t="str">
        <f>IF(OR(E116="",F116=""),"",E116*F116)</f>
        <v/>
      </c>
      <c r="H116" s="40" t="str">
        <f>IF(G116="","",IF(G116&gt;=THR_CRITICAL,"Critical",IF(G116&gt;=THR_HIGH,"High",IF(G116&gt;=THR_MEDIUM,"Medium","Low"))))</f>
        <v/>
      </c>
      <c r="I116" s="43" t="n"/>
      <c r="J116" s="43" t="n"/>
      <c r="K116" s="43" t="n"/>
      <c r="L116" s="43" t="n"/>
      <c r="M116" s="43" t="n"/>
      <c r="N116" s="44" t="n"/>
      <c r="O116" s="44" t="n"/>
      <c r="P116" s="43" t="n"/>
      <c r="Q116" s="45" t="n"/>
      <c r="R116" s="40" t="str">
        <f>IF(OR(O116="",P116="Completed",P116="Cancelled"),"",O116-TODAY())</f>
        <v/>
      </c>
      <c r="S116" s="40" t="str">
        <f>IF(B116="","",IF(P116="Completed","Completed",IF(P116="Cancelled","Cancelled",IF(O116="","No due date",IF(O116&lt;TODAY(),"Overdue",IF(O116-TODAY()&lt;=DUE_SOON_DAYS,"Due soon","On track"))))))</f>
        <v/>
      </c>
      <c r="T116" s="43" t="n"/>
      <c r="U116" s="43" t="n"/>
      <c r="V116" s="40" t="str">
        <f>IF(OR(T116="",U116=""),"",T116*U116)</f>
        <v/>
      </c>
      <c r="W116" s="40" t="str">
        <f>IF(V116="","",IF(V116&gt;=THR_CRITICAL,"Critical",IF(V116&gt;=THR_HIGH,"High",IF(V116&gt;=THR_MEDIUM,"Medium","Low"))))</f>
        <v/>
      </c>
      <c r="X116" s="40" t="str">
        <f>IF(V116="","",IF(V116&lt;=RISK_APPETITE,"Yes","No: escalate"))</f>
        <v/>
      </c>
      <c r="Y116" s="43" t="n"/>
      <c r="Z116" s="44" t="n"/>
      <c r="AA116" s="43" t="n"/>
    </row>
    <row r="117">
      <c r="A117" s="9" t="n"/>
      <c r="B117" s="9" t="n"/>
      <c r="C117" s="9" t="n"/>
      <c r="D117" s="9" t="n"/>
      <c r="E117" s="9" t="n"/>
      <c r="F117" s="9" t="n"/>
      <c r="G117" s="40" t="str">
        <f>IF(OR(E117="",F117=""),"",E117*F117)</f>
        <v/>
      </c>
      <c r="H117" s="40" t="str">
        <f>IF(G117="","",IF(G117&gt;=THR_CRITICAL,"Critical",IF(G117&gt;=THR_HIGH,"High",IF(G117&gt;=THR_MEDIUM,"Medium","Low"))))</f>
        <v/>
      </c>
      <c r="I117" s="9" t="n"/>
      <c r="J117" s="9" t="n"/>
      <c r="K117" s="9" t="n"/>
      <c r="L117" s="9" t="n"/>
      <c r="M117" s="9" t="n"/>
      <c r="N117" s="41" t="n"/>
      <c r="O117" s="41" t="n"/>
      <c r="P117" s="9" t="n"/>
      <c r="Q117" s="42" t="n"/>
      <c r="R117" s="40" t="str">
        <f>IF(OR(O117="",P117="Completed",P117="Cancelled"),"",O117-TODAY())</f>
        <v/>
      </c>
      <c r="S117" s="40" t="str">
        <f>IF(B117="","",IF(P117="Completed","Completed",IF(P117="Cancelled","Cancelled",IF(O117="","No due date",IF(O117&lt;TODAY(),"Overdue",IF(O117-TODAY()&lt;=DUE_SOON_DAYS,"Due soon","On track"))))))</f>
        <v/>
      </c>
      <c r="T117" s="9" t="n"/>
      <c r="U117" s="9" t="n"/>
      <c r="V117" s="40" t="str">
        <f>IF(OR(T117="",U117=""),"",T117*U117)</f>
        <v/>
      </c>
      <c r="W117" s="40" t="str">
        <f>IF(V117="","",IF(V117&gt;=THR_CRITICAL,"Critical",IF(V117&gt;=THR_HIGH,"High",IF(V117&gt;=THR_MEDIUM,"Medium","Low"))))</f>
        <v/>
      </c>
      <c r="X117" s="40" t="str">
        <f>IF(V117="","",IF(V117&lt;=RISK_APPETITE,"Yes","No: escalate"))</f>
        <v/>
      </c>
      <c r="Y117" s="9" t="n"/>
      <c r="Z117" s="41" t="n"/>
      <c r="AA117" s="9" t="n"/>
    </row>
    <row r="118">
      <c r="A118" s="43" t="n"/>
      <c r="B118" s="43" t="n"/>
      <c r="C118" s="43" t="n"/>
      <c r="D118" s="43" t="n"/>
      <c r="E118" s="43" t="n"/>
      <c r="F118" s="43" t="n"/>
      <c r="G118" s="40" t="str">
        <f>IF(OR(E118="",F118=""),"",E118*F118)</f>
        <v/>
      </c>
      <c r="H118" s="40" t="str">
        <f>IF(G118="","",IF(G118&gt;=THR_CRITICAL,"Critical",IF(G118&gt;=THR_HIGH,"High",IF(G118&gt;=THR_MEDIUM,"Medium","Low"))))</f>
        <v/>
      </c>
      <c r="I118" s="43" t="n"/>
      <c r="J118" s="43" t="n"/>
      <c r="K118" s="43" t="n"/>
      <c r="L118" s="43" t="n"/>
      <c r="M118" s="43" t="n"/>
      <c r="N118" s="44" t="n"/>
      <c r="O118" s="44" t="n"/>
      <c r="P118" s="43" t="n"/>
      <c r="Q118" s="45" t="n"/>
      <c r="R118" s="40" t="str">
        <f>IF(OR(O118="",P118="Completed",P118="Cancelled"),"",O118-TODAY())</f>
        <v/>
      </c>
      <c r="S118" s="40" t="str">
        <f>IF(B118="","",IF(P118="Completed","Completed",IF(P118="Cancelled","Cancelled",IF(O118="","No due date",IF(O118&lt;TODAY(),"Overdue",IF(O118-TODAY()&lt;=DUE_SOON_DAYS,"Due soon","On track"))))))</f>
        <v/>
      </c>
      <c r="T118" s="43" t="n"/>
      <c r="U118" s="43" t="n"/>
      <c r="V118" s="40" t="str">
        <f>IF(OR(T118="",U118=""),"",T118*U118)</f>
        <v/>
      </c>
      <c r="W118" s="40" t="str">
        <f>IF(V118="","",IF(V118&gt;=THR_CRITICAL,"Critical",IF(V118&gt;=THR_HIGH,"High",IF(V118&gt;=THR_MEDIUM,"Medium","Low"))))</f>
        <v/>
      </c>
      <c r="X118" s="40" t="str">
        <f>IF(V118="","",IF(V118&lt;=RISK_APPETITE,"Yes","No: escalate"))</f>
        <v/>
      </c>
      <c r="Y118" s="43" t="n"/>
      <c r="Z118" s="44" t="n"/>
      <c r="AA118" s="43" t="n"/>
    </row>
    <row r="119">
      <c r="A119" s="9" t="n"/>
      <c r="B119" s="9" t="n"/>
      <c r="C119" s="9" t="n"/>
      <c r="D119" s="9" t="n"/>
      <c r="E119" s="9" t="n"/>
      <c r="F119" s="9" t="n"/>
      <c r="G119" s="40" t="str">
        <f>IF(OR(E119="",F119=""),"",E119*F119)</f>
        <v/>
      </c>
      <c r="H119" s="40" t="str">
        <f>IF(G119="","",IF(G119&gt;=THR_CRITICAL,"Critical",IF(G119&gt;=THR_HIGH,"High",IF(G119&gt;=THR_MEDIUM,"Medium","Low"))))</f>
        <v/>
      </c>
      <c r="I119" s="9" t="n"/>
      <c r="J119" s="9" t="n"/>
      <c r="K119" s="9" t="n"/>
      <c r="L119" s="9" t="n"/>
      <c r="M119" s="9" t="n"/>
      <c r="N119" s="41" t="n"/>
      <c r="O119" s="41" t="n"/>
      <c r="P119" s="9" t="n"/>
      <c r="Q119" s="42" t="n"/>
      <c r="R119" s="40" t="str">
        <f>IF(OR(O119="",P119="Completed",P119="Cancelled"),"",O119-TODAY())</f>
        <v/>
      </c>
      <c r="S119" s="40" t="str">
        <f>IF(B119="","",IF(P119="Completed","Completed",IF(P119="Cancelled","Cancelled",IF(O119="","No due date",IF(O119&lt;TODAY(),"Overdue",IF(O119-TODAY()&lt;=DUE_SOON_DAYS,"Due soon","On track"))))))</f>
        <v/>
      </c>
      <c r="T119" s="9" t="n"/>
      <c r="U119" s="9" t="n"/>
      <c r="V119" s="40" t="str">
        <f>IF(OR(T119="",U119=""),"",T119*U119)</f>
        <v/>
      </c>
      <c r="W119" s="40" t="str">
        <f>IF(V119="","",IF(V119&gt;=THR_CRITICAL,"Critical",IF(V119&gt;=THR_HIGH,"High",IF(V119&gt;=THR_MEDIUM,"Medium","Low"))))</f>
        <v/>
      </c>
      <c r="X119" s="40" t="str">
        <f>IF(V119="","",IF(V119&lt;=RISK_APPETITE,"Yes","No: escalate"))</f>
        <v/>
      </c>
      <c r="Y119" s="9" t="n"/>
      <c r="Z119" s="41" t="n"/>
      <c r="AA119" s="9" t="n"/>
    </row>
    <row r="120">
      <c r="A120" s="43" t="n"/>
      <c r="B120" s="43" t="n"/>
      <c r="C120" s="43" t="n"/>
      <c r="D120" s="43" t="n"/>
      <c r="E120" s="43" t="n"/>
      <c r="F120" s="43" t="n"/>
      <c r="G120" s="40" t="str">
        <f>IF(OR(E120="",F120=""),"",E120*F120)</f>
        <v/>
      </c>
      <c r="H120" s="40" t="str">
        <f>IF(G120="","",IF(G120&gt;=THR_CRITICAL,"Critical",IF(G120&gt;=THR_HIGH,"High",IF(G120&gt;=THR_MEDIUM,"Medium","Low"))))</f>
        <v/>
      </c>
      <c r="I120" s="43" t="n"/>
      <c r="J120" s="43" t="n"/>
      <c r="K120" s="43" t="n"/>
      <c r="L120" s="43" t="n"/>
      <c r="M120" s="43" t="n"/>
      <c r="N120" s="44" t="n"/>
      <c r="O120" s="44" t="n"/>
      <c r="P120" s="43" t="n"/>
      <c r="Q120" s="45" t="n"/>
      <c r="R120" s="40" t="str">
        <f>IF(OR(O120="",P120="Completed",P120="Cancelled"),"",O120-TODAY())</f>
        <v/>
      </c>
      <c r="S120" s="40" t="str">
        <f>IF(B120="","",IF(P120="Completed","Completed",IF(P120="Cancelled","Cancelled",IF(O120="","No due date",IF(O120&lt;TODAY(),"Overdue",IF(O120-TODAY()&lt;=DUE_SOON_DAYS,"Due soon","On track"))))))</f>
        <v/>
      </c>
      <c r="T120" s="43" t="n"/>
      <c r="U120" s="43" t="n"/>
      <c r="V120" s="40" t="str">
        <f>IF(OR(T120="",U120=""),"",T120*U120)</f>
        <v/>
      </c>
      <c r="W120" s="40" t="str">
        <f>IF(V120="","",IF(V120&gt;=THR_CRITICAL,"Critical",IF(V120&gt;=THR_HIGH,"High",IF(V120&gt;=THR_MEDIUM,"Medium","Low"))))</f>
        <v/>
      </c>
      <c r="X120" s="40" t="str">
        <f>IF(V120="","",IF(V120&lt;=RISK_APPETITE,"Yes","No: escalate"))</f>
        <v/>
      </c>
      <c r="Y120" s="43" t="n"/>
      <c r="Z120" s="44" t="n"/>
      <c r="AA120" s="43" t="n"/>
    </row>
    <row r="121">
      <c r="A121" s="9" t="n"/>
      <c r="B121" s="9" t="n"/>
      <c r="C121" s="9" t="n"/>
      <c r="D121" s="9" t="n"/>
      <c r="E121" s="9" t="n"/>
      <c r="F121" s="9" t="n"/>
      <c r="G121" s="40" t="str">
        <f>IF(OR(E121="",F121=""),"",E121*F121)</f>
        <v/>
      </c>
      <c r="H121" s="40" t="str">
        <f>IF(G121="","",IF(G121&gt;=THR_CRITICAL,"Critical",IF(G121&gt;=THR_HIGH,"High",IF(G121&gt;=THR_MEDIUM,"Medium","Low"))))</f>
        <v/>
      </c>
      <c r="I121" s="9" t="n"/>
      <c r="J121" s="9" t="n"/>
      <c r="K121" s="9" t="n"/>
      <c r="L121" s="9" t="n"/>
      <c r="M121" s="9" t="n"/>
      <c r="N121" s="41" t="n"/>
      <c r="O121" s="41" t="n"/>
      <c r="P121" s="9" t="n"/>
      <c r="Q121" s="42" t="n"/>
      <c r="R121" s="40" t="str">
        <f>IF(OR(O121="",P121="Completed",P121="Cancelled"),"",O121-TODAY())</f>
        <v/>
      </c>
      <c r="S121" s="40" t="str">
        <f>IF(B121="","",IF(P121="Completed","Completed",IF(P121="Cancelled","Cancelled",IF(O121="","No due date",IF(O121&lt;TODAY(),"Overdue",IF(O121-TODAY()&lt;=DUE_SOON_DAYS,"Due soon","On track"))))))</f>
        <v/>
      </c>
      <c r="T121" s="9" t="n"/>
      <c r="U121" s="9" t="n"/>
      <c r="V121" s="40" t="str">
        <f>IF(OR(T121="",U121=""),"",T121*U121)</f>
        <v/>
      </c>
      <c r="W121" s="40" t="str">
        <f>IF(V121="","",IF(V121&gt;=THR_CRITICAL,"Critical",IF(V121&gt;=THR_HIGH,"High",IF(V121&gt;=THR_MEDIUM,"Medium","Low"))))</f>
        <v/>
      </c>
      <c r="X121" s="40" t="str">
        <f>IF(V121="","",IF(V121&lt;=RISK_APPETITE,"Yes","No: escalate"))</f>
        <v/>
      </c>
      <c r="Y121" s="9" t="n"/>
      <c r="Z121" s="41" t="n"/>
      <c r="AA121" s="9" t="n"/>
    </row>
    <row r="122">
      <c r="A122" s="43" t="n"/>
      <c r="B122" s="43" t="n"/>
      <c r="C122" s="43" t="n"/>
      <c r="D122" s="43" t="n"/>
      <c r="E122" s="43" t="n"/>
      <c r="F122" s="43" t="n"/>
      <c r="G122" s="40" t="str">
        <f>IF(OR(E122="",F122=""),"",E122*F122)</f>
        <v/>
      </c>
      <c r="H122" s="40" t="str">
        <f>IF(G122="","",IF(G122&gt;=THR_CRITICAL,"Critical",IF(G122&gt;=THR_HIGH,"High",IF(G122&gt;=THR_MEDIUM,"Medium","Low"))))</f>
        <v/>
      </c>
      <c r="I122" s="43" t="n"/>
      <c r="J122" s="43" t="n"/>
      <c r="K122" s="43" t="n"/>
      <c r="L122" s="43" t="n"/>
      <c r="M122" s="43" t="n"/>
      <c r="N122" s="44" t="n"/>
      <c r="O122" s="44" t="n"/>
      <c r="P122" s="43" t="n"/>
      <c r="Q122" s="45" t="n"/>
      <c r="R122" s="40" t="str">
        <f>IF(OR(O122="",P122="Completed",P122="Cancelled"),"",O122-TODAY())</f>
        <v/>
      </c>
      <c r="S122" s="40" t="str">
        <f>IF(B122="","",IF(P122="Completed","Completed",IF(P122="Cancelled","Cancelled",IF(O122="","No due date",IF(O122&lt;TODAY(),"Overdue",IF(O122-TODAY()&lt;=DUE_SOON_DAYS,"Due soon","On track"))))))</f>
        <v/>
      </c>
      <c r="T122" s="43" t="n"/>
      <c r="U122" s="43" t="n"/>
      <c r="V122" s="40" t="str">
        <f>IF(OR(T122="",U122=""),"",T122*U122)</f>
        <v/>
      </c>
      <c r="W122" s="40" t="str">
        <f>IF(V122="","",IF(V122&gt;=THR_CRITICAL,"Critical",IF(V122&gt;=THR_HIGH,"High",IF(V122&gt;=THR_MEDIUM,"Medium","Low"))))</f>
        <v/>
      </c>
      <c r="X122" s="40" t="str">
        <f>IF(V122="","",IF(V122&lt;=RISK_APPETITE,"Yes","No: escalate"))</f>
        <v/>
      </c>
      <c r="Y122" s="43" t="n"/>
      <c r="Z122" s="44" t="n"/>
      <c r="AA122" s="43" t="n"/>
    </row>
    <row r="123">
      <c r="A123" s="9" t="n"/>
      <c r="B123" s="9" t="n"/>
      <c r="C123" s="9" t="n"/>
      <c r="D123" s="9" t="n"/>
      <c r="E123" s="9" t="n"/>
      <c r="F123" s="9" t="n"/>
      <c r="G123" s="40" t="str">
        <f>IF(OR(E123="",F123=""),"",E123*F123)</f>
        <v/>
      </c>
      <c r="H123" s="40" t="str">
        <f>IF(G123="","",IF(G123&gt;=THR_CRITICAL,"Critical",IF(G123&gt;=THR_HIGH,"High",IF(G123&gt;=THR_MEDIUM,"Medium","Low"))))</f>
        <v/>
      </c>
      <c r="I123" s="9" t="n"/>
      <c r="J123" s="9" t="n"/>
      <c r="K123" s="9" t="n"/>
      <c r="L123" s="9" t="n"/>
      <c r="M123" s="9" t="n"/>
      <c r="N123" s="41" t="n"/>
      <c r="O123" s="41" t="n"/>
      <c r="P123" s="9" t="n"/>
      <c r="Q123" s="42" t="n"/>
      <c r="R123" s="40" t="str">
        <f>IF(OR(O123="",P123="Completed",P123="Cancelled"),"",O123-TODAY())</f>
        <v/>
      </c>
      <c r="S123" s="40" t="str">
        <f>IF(B123="","",IF(P123="Completed","Completed",IF(P123="Cancelled","Cancelled",IF(O123="","No due date",IF(O123&lt;TODAY(),"Overdue",IF(O123-TODAY()&lt;=DUE_SOON_DAYS,"Due soon","On track"))))))</f>
        <v/>
      </c>
      <c r="T123" s="9" t="n"/>
      <c r="U123" s="9" t="n"/>
      <c r="V123" s="40" t="str">
        <f>IF(OR(T123="",U123=""),"",T123*U123)</f>
        <v/>
      </c>
      <c r="W123" s="40" t="str">
        <f>IF(V123="","",IF(V123&gt;=THR_CRITICAL,"Critical",IF(V123&gt;=THR_HIGH,"High",IF(V123&gt;=THR_MEDIUM,"Medium","Low"))))</f>
        <v/>
      </c>
      <c r="X123" s="40" t="str">
        <f>IF(V123="","",IF(V123&lt;=RISK_APPETITE,"Yes","No: escalate"))</f>
        <v/>
      </c>
      <c r="Y123" s="9" t="n"/>
      <c r="Z123" s="41" t="n"/>
      <c r="AA123" s="9" t="n"/>
    </row>
    <row r="124">
      <c r="A124" s="43" t="n"/>
      <c r="B124" s="43" t="n"/>
      <c r="C124" s="43" t="n"/>
      <c r="D124" s="43" t="n"/>
      <c r="E124" s="43" t="n"/>
      <c r="F124" s="43" t="n"/>
      <c r="G124" s="40" t="str">
        <f>IF(OR(E124="",F124=""),"",E124*F124)</f>
        <v/>
      </c>
      <c r="H124" s="40" t="str">
        <f>IF(G124="","",IF(G124&gt;=THR_CRITICAL,"Critical",IF(G124&gt;=THR_HIGH,"High",IF(G124&gt;=THR_MEDIUM,"Medium","Low"))))</f>
        <v/>
      </c>
      <c r="I124" s="43" t="n"/>
      <c r="J124" s="43" t="n"/>
      <c r="K124" s="43" t="n"/>
      <c r="L124" s="43" t="n"/>
      <c r="M124" s="43" t="n"/>
      <c r="N124" s="44" t="n"/>
      <c r="O124" s="44" t="n"/>
      <c r="P124" s="43" t="n"/>
      <c r="Q124" s="45" t="n"/>
      <c r="R124" s="40" t="str">
        <f>IF(OR(O124="",P124="Completed",P124="Cancelled"),"",O124-TODAY())</f>
        <v/>
      </c>
      <c r="S124" s="40" t="str">
        <f>IF(B124="","",IF(P124="Completed","Completed",IF(P124="Cancelled","Cancelled",IF(O124="","No due date",IF(O124&lt;TODAY(),"Overdue",IF(O124-TODAY()&lt;=DUE_SOON_DAYS,"Due soon","On track"))))))</f>
        <v/>
      </c>
      <c r="T124" s="43" t="n"/>
      <c r="U124" s="43" t="n"/>
      <c r="V124" s="40" t="str">
        <f>IF(OR(T124="",U124=""),"",T124*U124)</f>
        <v/>
      </c>
      <c r="W124" s="40" t="str">
        <f>IF(V124="","",IF(V124&gt;=THR_CRITICAL,"Critical",IF(V124&gt;=THR_HIGH,"High",IF(V124&gt;=THR_MEDIUM,"Medium","Low"))))</f>
        <v/>
      </c>
      <c r="X124" s="40" t="str">
        <f>IF(V124="","",IF(V124&lt;=RISK_APPETITE,"Yes","No: escalate"))</f>
        <v/>
      </c>
      <c r="Y124" s="43" t="n"/>
      <c r="Z124" s="44" t="n"/>
      <c r="AA124" s="43" t="n"/>
    </row>
    <row r="125">
      <c r="A125" s="9" t="n"/>
      <c r="B125" s="9" t="n"/>
      <c r="C125" s="9" t="n"/>
      <c r="D125" s="9" t="n"/>
      <c r="E125" s="9" t="n"/>
      <c r="F125" s="9" t="n"/>
      <c r="G125" s="40" t="str">
        <f>IF(OR(E125="",F125=""),"",E125*F125)</f>
        <v/>
      </c>
      <c r="H125" s="40" t="str">
        <f>IF(G125="","",IF(G125&gt;=THR_CRITICAL,"Critical",IF(G125&gt;=THR_HIGH,"High",IF(G125&gt;=THR_MEDIUM,"Medium","Low"))))</f>
        <v/>
      </c>
      <c r="I125" s="9" t="n"/>
      <c r="J125" s="9" t="n"/>
      <c r="K125" s="9" t="n"/>
      <c r="L125" s="9" t="n"/>
      <c r="M125" s="9" t="n"/>
      <c r="N125" s="41" t="n"/>
      <c r="O125" s="41" t="n"/>
      <c r="P125" s="9" t="n"/>
      <c r="Q125" s="42" t="n"/>
      <c r="R125" s="40" t="str">
        <f>IF(OR(O125="",P125="Completed",P125="Cancelled"),"",O125-TODAY())</f>
        <v/>
      </c>
      <c r="S125" s="40" t="str">
        <f>IF(B125="","",IF(P125="Completed","Completed",IF(P125="Cancelled","Cancelled",IF(O125="","No due date",IF(O125&lt;TODAY(),"Overdue",IF(O125-TODAY()&lt;=DUE_SOON_DAYS,"Due soon","On track"))))))</f>
        <v/>
      </c>
      <c r="T125" s="9" t="n"/>
      <c r="U125" s="9" t="n"/>
      <c r="V125" s="40" t="str">
        <f>IF(OR(T125="",U125=""),"",T125*U125)</f>
        <v/>
      </c>
      <c r="W125" s="40" t="str">
        <f>IF(V125="","",IF(V125&gt;=THR_CRITICAL,"Critical",IF(V125&gt;=THR_HIGH,"High",IF(V125&gt;=THR_MEDIUM,"Medium","Low"))))</f>
        <v/>
      </c>
      <c r="X125" s="40" t="str">
        <f>IF(V125="","",IF(V125&lt;=RISK_APPETITE,"Yes","No: escalate"))</f>
        <v/>
      </c>
      <c r="Y125" s="9" t="n"/>
      <c r="Z125" s="41" t="n"/>
      <c r="AA125" s="9" t="n"/>
    </row>
    <row r="126">
      <c r="A126" s="43" t="n"/>
      <c r="B126" s="43" t="n"/>
      <c r="C126" s="43" t="n"/>
      <c r="D126" s="43" t="n"/>
      <c r="E126" s="43" t="n"/>
      <c r="F126" s="43" t="n"/>
      <c r="G126" s="40" t="str">
        <f>IF(OR(E126="",F126=""),"",E126*F126)</f>
        <v/>
      </c>
      <c r="H126" s="40" t="str">
        <f>IF(G126="","",IF(G126&gt;=THR_CRITICAL,"Critical",IF(G126&gt;=THR_HIGH,"High",IF(G126&gt;=THR_MEDIUM,"Medium","Low"))))</f>
        <v/>
      </c>
      <c r="I126" s="43" t="n"/>
      <c r="J126" s="43" t="n"/>
      <c r="K126" s="43" t="n"/>
      <c r="L126" s="43" t="n"/>
      <c r="M126" s="43" t="n"/>
      <c r="N126" s="44" t="n"/>
      <c r="O126" s="44" t="n"/>
      <c r="P126" s="43" t="n"/>
      <c r="Q126" s="45" t="n"/>
      <c r="R126" s="40" t="str">
        <f>IF(OR(O126="",P126="Completed",P126="Cancelled"),"",O126-TODAY())</f>
        <v/>
      </c>
      <c r="S126" s="40" t="str">
        <f>IF(B126="","",IF(P126="Completed","Completed",IF(P126="Cancelled","Cancelled",IF(O126="","No due date",IF(O126&lt;TODAY(),"Overdue",IF(O126-TODAY()&lt;=DUE_SOON_DAYS,"Due soon","On track"))))))</f>
        <v/>
      </c>
      <c r="T126" s="43" t="n"/>
      <c r="U126" s="43" t="n"/>
      <c r="V126" s="40" t="str">
        <f>IF(OR(T126="",U126=""),"",T126*U126)</f>
        <v/>
      </c>
      <c r="W126" s="40" t="str">
        <f>IF(V126="","",IF(V126&gt;=THR_CRITICAL,"Critical",IF(V126&gt;=THR_HIGH,"High",IF(V126&gt;=THR_MEDIUM,"Medium","Low"))))</f>
        <v/>
      </c>
      <c r="X126" s="40" t="str">
        <f>IF(V126="","",IF(V126&lt;=RISK_APPETITE,"Yes","No: escalate"))</f>
        <v/>
      </c>
      <c r="Y126" s="43" t="n"/>
      <c r="Z126" s="44" t="n"/>
      <c r="AA126" s="43" t="n"/>
    </row>
    <row r="127">
      <c r="A127" s="9" t="n"/>
      <c r="B127" s="9" t="n"/>
      <c r="C127" s="9" t="n"/>
      <c r="D127" s="9" t="n"/>
      <c r="E127" s="9" t="n"/>
      <c r="F127" s="9" t="n"/>
      <c r="G127" s="40" t="str">
        <f>IF(OR(E127="",F127=""),"",E127*F127)</f>
        <v/>
      </c>
      <c r="H127" s="40" t="str">
        <f>IF(G127="","",IF(G127&gt;=THR_CRITICAL,"Critical",IF(G127&gt;=THR_HIGH,"High",IF(G127&gt;=THR_MEDIUM,"Medium","Low"))))</f>
        <v/>
      </c>
      <c r="I127" s="9" t="n"/>
      <c r="J127" s="9" t="n"/>
      <c r="K127" s="9" t="n"/>
      <c r="L127" s="9" t="n"/>
      <c r="M127" s="9" t="n"/>
      <c r="N127" s="41" t="n"/>
      <c r="O127" s="41" t="n"/>
      <c r="P127" s="9" t="n"/>
      <c r="Q127" s="42" t="n"/>
      <c r="R127" s="40" t="str">
        <f>IF(OR(O127="",P127="Completed",P127="Cancelled"),"",O127-TODAY())</f>
        <v/>
      </c>
      <c r="S127" s="40" t="str">
        <f>IF(B127="","",IF(P127="Completed","Completed",IF(P127="Cancelled","Cancelled",IF(O127="","No due date",IF(O127&lt;TODAY(),"Overdue",IF(O127-TODAY()&lt;=DUE_SOON_DAYS,"Due soon","On track"))))))</f>
        <v/>
      </c>
      <c r="T127" s="9" t="n"/>
      <c r="U127" s="9" t="n"/>
      <c r="V127" s="40" t="str">
        <f>IF(OR(T127="",U127=""),"",T127*U127)</f>
        <v/>
      </c>
      <c r="W127" s="40" t="str">
        <f>IF(V127="","",IF(V127&gt;=THR_CRITICAL,"Critical",IF(V127&gt;=THR_HIGH,"High",IF(V127&gt;=THR_MEDIUM,"Medium","Low"))))</f>
        <v/>
      </c>
      <c r="X127" s="40" t="str">
        <f>IF(V127="","",IF(V127&lt;=RISK_APPETITE,"Yes","No: escalate"))</f>
        <v/>
      </c>
      <c r="Y127" s="9" t="n"/>
      <c r="Z127" s="41" t="n"/>
      <c r="AA127" s="9" t="n"/>
    </row>
    <row r="128">
      <c r="A128" s="43" t="n"/>
      <c r="B128" s="43" t="n"/>
      <c r="C128" s="43" t="n"/>
      <c r="D128" s="43" t="n"/>
      <c r="E128" s="43" t="n"/>
      <c r="F128" s="43" t="n"/>
      <c r="G128" s="40" t="str">
        <f>IF(OR(E128="",F128=""),"",E128*F128)</f>
        <v/>
      </c>
      <c r="H128" s="40" t="str">
        <f>IF(G128="","",IF(G128&gt;=THR_CRITICAL,"Critical",IF(G128&gt;=THR_HIGH,"High",IF(G128&gt;=THR_MEDIUM,"Medium","Low"))))</f>
        <v/>
      </c>
      <c r="I128" s="43" t="n"/>
      <c r="J128" s="43" t="n"/>
      <c r="K128" s="43" t="n"/>
      <c r="L128" s="43" t="n"/>
      <c r="M128" s="43" t="n"/>
      <c r="N128" s="44" t="n"/>
      <c r="O128" s="44" t="n"/>
      <c r="P128" s="43" t="n"/>
      <c r="Q128" s="45" t="n"/>
      <c r="R128" s="40" t="str">
        <f>IF(OR(O128="",P128="Completed",P128="Cancelled"),"",O128-TODAY())</f>
        <v/>
      </c>
      <c r="S128" s="40" t="str">
        <f>IF(B128="","",IF(P128="Completed","Completed",IF(P128="Cancelled","Cancelled",IF(O128="","No due date",IF(O128&lt;TODAY(),"Overdue",IF(O128-TODAY()&lt;=DUE_SOON_DAYS,"Due soon","On track"))))))</f>
        <v/>
      </c>
      <c r="T128" s="43" t="n"/>
      <c r="U128" s="43" t="n"/>
      <c r="V128" s="40" t="str">
        <f>IF(OR(T128="",U128=""),"",T128*U128)</f>
        <v/>
      </c>
      <c r="W128" s="40" t="str">
        <f>IF(V128="","",IF(V128&gt;=THR_CRITICAL,"Critical",IF(V128&gt;=THR_HIGH,"High",IF(V128&gt;=THR_MEDIUM,"Medium","Low"))))</f>
        <v/>
      </c>
      <c r="X128" s="40" t="str">
        <f>IF(V128="","",IF(V128&lt;=RISK_APPETITE,"Yes","No: escalate"))</f>
        <v/>
      </c>
      <c r="Y128" s="43" t="n"/>
      <c r="Z128" s="44" t="n"/>
      <c r="AA128" s="43" t="n"/>
    </row>
    <row r="129">
      <c r="A129" s="9" t="n"/>
      <c r="B129" s="9" t="n"/>
      <c r="C129" s="9" t="n"/>
      <c r="D129" s="9" t="n"/>
      <c r="E129" s="9" t="n"/>
      <c r="F129" s="9" t="n"/>
      <c r="G129" s="40" t="str">
        <f>IF(OR(E129="",F129=""),"",E129*F129)</f>
        <v/>
      </c>
      <c r="H129" s="40" t="str">
        <f>IF(G129="","",IF(G129&gt;=THR_CRITICAL,"Critical",IF(G129&gt;=THR_HIGH,"High",IF(G129&gt;=THR_MEDIUM,"Medium","Low"))))</f>
        <v/>
      </c>
      <c r="I129" s="9" t="n"/>
      <c r="J129" s="9" t="n"/>
      <c r="K129" s="9" t="n"/>
      <c r="L129" s="9" t="n"/>
      <c r="M129" s="9" t="n"/>
      <c r="N129" s="41" t="n"/>
      <c r="O129" s="41" t="n"/>
      <c r="P129" s="9" t="n"/>
      <c r="Q129" s="42" t="n"/>
      <c r="R129" s="40" t="str">
        <f>IF(OR(O129="",P129="Completed",P129="Cancelled"),"",O129-TODAY())</f>
        <v/>
      </c>
      <c r="S129" s="40" t="str">
        <f>IF(B129="","",IF(P129="Completed","Completed",IF(P129="Cancelled","Cancelled",IF(O129="","No due date",IF(O129&lt;TODAY(),"Overdue",IF(O129-TODAY()&lt;=DUE_SOON_DAYS,"Due soon","On track"))))))</f>
        <v/>
      </c>
      <c r="T129" s="9" t="n"/>
      <c r="U129" s="9" t="n"/>
      <c r="V129" s="40" t="str">
        <f>IF(OR(T129="",U129=""),"",T129*U129)</f>
        <v/>
      </c>
      <c r="W129" s="40" t="str">
        <f>IF(V129="","",IF(V129&gt;=THR_CRITICAL,"Critical",IF(V129&gt;=THR_HIGH,"High",IF(V129&gt;=THR_MEDIUM,"Medium","Low"))))</f>
        <v/>
      </c>
      <c r="X129" s="40" t="str">
        <f>IF(V129="","",IF(V129&lt;=RISK_APPETITE,"Yes","No: escalate"))</f>
        <v/>
      </c>
      <c r="Y129" s="9" t="n"/>
      <c r="Z129" s="41" t="n"/>
      <c r="AA129" s="9" t="n"/>
    </row>
    <row r="130">
      <c r="A130" s="43" t="n"/>
      <c r="B130" s="43" t="n"/>
      <c r="C130" s="43" t="n"/>
      <c r="D130" s="43" t="n"/>
      <c r="E130" s="43" t="n"/>
      <c r="F130" s="43" t="n"/>
      <c r="G130" s="40" t="str">
        <f>IF(OR(E130="",F130=""),"",E130*F130)</f>
        <v/>
      </c>
      <c r="H130" s="40" t="str">
        <f>IF(G130="","",IF(G130&gt;=THR_CRITICAL,"Critical",IF(G130&gt;=THR_HIGH,"High",IF(G130&gt;=THR_MEDIUM,"Medium","Low"))))</f>
        <v/>
      </c>
      <c r="I130" s="43" t="n"/>
      <c r="J130" s="43" t="n"/>
      <c r="K130" s="43" t="n"/>
      <c r="L130" s="43" t="n"/>
      <c r="M130" s="43" t="n"/>
      <c r="N130" s="44" t="n"/>
      <c r="O130" s="44" t="n"/>
      <c r="P130" s="43" t="n"/>
      <c r="Q130" s="45" t="n"/>
      <c r="R130" s="40" t="str">
        <f>IF(OR(O130="",P130="Completed",P130="Cancelled"),"",O130-TODAY())</f>
        <v/>
      </c>
      <c r="S130" s="40" t="str">
        <f>IF(B130="","",IF(P130="Completed","Completed",IF(P130="Cancelled","Cancelled",IF(O130="","No due date",IF(O130&lt;TODAY(),"Overdue",IF(O130-TODAY()&lt;=DUE_SOON_DAYS,"Due soon","On track"))))))</f>
        <v/>
      </c>
      <c r="T130" s="43" t="n"/>
      <c r="U130" s="43" t="n"/>
      <c r="V130" s="40" t="str">
        <f>IF(OR(T130="",U130=""),"",T130*U130)</f>
        <v/>
      </c>
      <c r="W130" s="40" t="str">
        <f>IF(V130="","",IF(V130&gt;=THR_CRITICAL,"Critical",IF(V130&gt;=THR_HIGH,"High",IF(V130&gt;=THR_MEDIUM,"Medium","Low"))))</f>
        <v/>
      </c>
      <c r="X130" s="40" t="str">
        <f>IF(V130="","",IF(V130&lt;=RISK_APPETITE,"Yes","No: escalate"))</f>
        <v/>
      </c>
      <c r="Y130" s="43" t="n"/>
      <c r="Z130" s="44" t="n"/>
      <c r="AA130" s="43" t="n"/>
    </row>
    <row r="131">
      <c r="A131" s="9" t="n"/>
      <c r="B131" s="9" t="n"/>
      <c r="C131" s="9" t="n"/>
      <c r="D131" s="9" t="n"/>
      <c r="E131" s="9" t="n"/>
      <c r="F131" s="9" t="n"/>
      <c r="G131" s="40" t="str">
        <f>IF(OR(E131="",F131=""),"",E131*F131)</f>
        <v/>
      </c>
      <c r="H131" s="40" t="str">
        <f>IF(G131="","",IF(G131&gt;=THR_CRITICAL,"Critical",IF(G131&gt;=THR_HIGH,"High",IF(G131&gt;=THR_MEDIUM,"Medium","Low"))))</f>
        <v/>
      </c>
      <c r="I131" s="9" t="n"/>
      <c r="J131" s="9" t="n"/>
      <c r="K131" s="9" t="n"/>
      <c r="L131" s="9" t="n"/>
      <c r="M131" s="9" t="n"/>
      <c r="N131" s="41" t="n"/>
      <c r="O131" s="41" t="n"/>
      <c r="P131" s="9" t="n"/>
      <c r="Q131" s="42" t="n"/>
      <c r="R131" s="40" t="str">
        <f>IF(OR(O131="",P131="Completed",P131="Cancelled"),"",O131-TODAY())</f>
        <v/>
      </c>
      <c r="S131" s="40" t="str">
        <f>IF(B131="","",IF(P131="Completed","Completed",IF(P131="Cancelled","Cancelled",IF(O131="","No due date",IF(O131&lt;TODAY(),"Overdue",IF(O131-TODAY()&lt;=DUE_SOON_DAYS,"Due soon","On track"))))))</f>
        <v/>
      </c>
      <c r="T131" s="9" t="n"/>
      <c r="U131" s="9" t="n"/>
      <c r="V131" s="40" t="str">
        <f>IF(OR(T131="",U131=""),"",T131*U131)</f>
        <v/>
      </c>
      <c r="W131" s="40" t="str">
        <f>IF(V131="","",IF(V131&gt;=THR_CRITICAL,"Critical",IF(V131&gt;=THR_HIGH,"High",IF(V131&gt;=THR_MEDIUM,"Medium","Low"))))</f>
        <v/>
      </c>
      <c r="X131" s="40" t="str">
        <f>IF(V131="","",IF(V131&lt;=RISK_APPETITE,"Yes","No: escalate"))</f>
        <v/>
      </c>
      <c r="Y131" s="9" t="n"/>
      <c r="Z131" s="41" t="n"/>
      <c r="AA131" s="9" t="n"/>
    </row>
    <row r="132">
      <c r="A132" s="43" t="n"/>
      <c r="B132" s="43" t="n"/>
      <c r="C132" s="43" t="n"/>
      <c r="D132" s="43" t="n"/>
      <c r="E132" s="43" t="n"/>
      <c r="F132" s="43" t="n"/>
      <c r="G132" s="40" t="str">
        <f>IF(OR(E132="",F132=""),"",E132*F132)</f>
        <v/>
      </c>
      <c r="H132" s="40" t="str">
        <f>IF(G132="","",IF(G132&gt;=THR_CRITICAL,"Critical",IF(G132&gt;=THR_HIGH,"High",IF(G132&gt;=THR_MEDIUM,"Medium","Low"))))</f>
        <v/>
      </c>
      <c r="I132" s="43" t="n"/>
      <c r="J132" s="43" t="n"/>
      <c r="K132" s="43" t="n"/>
      <c r="L132" s="43" t="n"/>
      <c r="M132" s="43" t="n"/>
      <c r="N132" s="44" t="n"/>
      <c r="O132" s="44" t="n"/>
      <c r="P132" s="43" t="n"/>
      <c r="Q132" s="45" t="n"/>
      <c r="R132" s="40" t="str">
        <f>IF(OR(O132="",P132="Completed",P132="Cancelled"),"",O132-TODAY())</f>
        <v/>
      </c>
      <c r="S132" s="40" t="str">
        <f>IF(B132="","",IF(P132="Completed","Completed",IF(P132="Cancelled","Cancelled",IF(O132="","No due date",IF(O132&lt;TODAY(),"Overdue",IF(O132-TODAY()&lt;=DUE_SOON_DAYS,"Due soon","On track"))))))</f>
        <v/>
      </c>
      <c r="T132" s="43" t="n"/>
      <c r="U132" s="43" t="n"/>
      <c r="V132" s="40" t="str">
        <f>IF(OR(T132="",U132=""),"",T132*U132)</f>
        <v/>
      </c>
      <c r="W132" s="40" t="str">
        <f>IF(V132="","",IF(V132&gt;=THR_CRITICAL,"Critical",IF(V132&gt;=THR_HIGH,"High",IF(V132&gt;=THR_MEDIUM,"Medium","Low"))))</f>
        <v/>
      </c>
      <c r="X132" s="40" t="str">
        <f>IF(V132="","",IF(V132&lt;=RISK_APPETITE,"Yes","No: escalate"))</f>
        <v/>
      </c>
      <c r="Y132" s="43" t="n"/>
      <c r="Z132" s="44" t="n"/>
      <c r="AA132" s="43" t="n"/>
    </row>
    <row r="133">
      <c r="A133" s="9" t="n"/>
      <c r="B133" s="9" t="n"/>
      <c r="C133" s="9" t="n"/>
      <c r="D133" s="9" t="n"/>
      <c r="E133" s="9" t="n"/>
      <c r="F133" s="9" t="n"/>
      <c r="G133" s="40" t="str">
        <f>IF(OR(E133="",F133=""),"",E133*F133)</f>
        <v/>
      </c>
      <c r="H133" s="40" t="str">
        <f>IF(G133="","",IF(G133&gt;=THR_CRITICAL,"Critical",IF(G133&gt;=THR_HIGH,"High",IF(G133&gt;=THR_MEDIUM,"Medium","Low"))))</f>
        <v/>
      </c>
      <c r="I133" s="9" t="n"/>
      <c r="J133" s="9" t="n"/>
      <c r="K133" s="9" t="n"/>
      <c r="L133" s="9" t="n"/>
      <c r="M133" s="9" t="n"/>
      <c r="N133" s="41" t="n"/>
      <c r="O133" s="41" t="n"/>
      <c r="P133" s="9" t="n"/>
      <c r="Q133" s="42" t="n"/>
      <c r="R133" s="40" t="str">
        <f>IF(OR(O133="",P133="Completed",P133="Cancelled"),"",O133-TODAY())</f>
        <v/>
      </c>
      <c r="S133" s="40" t="str">
        <f>IF(B133="","",IF(P133="Completed","Completed",IF(P133="Cancelled","Cancelled",IF(O133="","No due date",IF(O133&lt;TODAY(),"Overdue",IF(O133-TODAY()&lt;=DUE_SOON_DAYS,"Due soon","On track"))))))</f>
        <v/>
      </c>
      <c r="T133" s="9" t="n"/>
      <c r="U133" s="9" t="n"/>
      <c r="V133" s="40" t="str">
        <f>IF(OR(T133="",U133=""),"",T133*U133)</f>
        <v/>
      </c>
      <c r="W133" s="40" t="str">
        <f>IF(V133="","",IF(V133&gt;=THR_CRITICAL,"Critical",IF(V133&gt;=THR_HIGH,"High",IF(V133&gt;=THR_MEDIUM,"Medium","Low"))))</f>
        <v/>
      </c>
      <c r="X133" s="40" t="str">
        <f>IF(V133="","",IF(V133&lt;=RISK_APPETITE,"Yes","No: escalate"))</f>
        <v/>
      </c>
      <c r="Y133" s="9" t="n"/>
      <c r="Z133" s="41" t="n"/>
      <c r="AA133" s="9" t="n"/>
    </row>
    <row r="134">
      <c r="A134" s="43" t="n"/>
      <c r="B134" s="43" t="n"/>
      <c r="C134" s="43" t="n"/>
      <c r="D134" s="43" t="n"/>
      <c r="E134" s="43" t="n"/>
      <c r="F134" s="43" t="n"/>
      <c r="G134" s="40" t="str">
        <f>IF(OR(E134="",F134=""),"",E134*F134)</f>
        <v/>
      </c>
      <c r="H134" s="40" t="str">
        <f>IF(G134="","",IF(G134&gt;=THR_CRITICAL,"Critical",IF(G134&gt;=THR_HIGH,"High",IF(G134&gt;=THR_MEDIUM,"Medium","Low"))))</f>
        <v/>
      </c>
      <c r="I134" s="43" t="n"/>
      <c r="J134" s="43" t="n"/>
      <c r="K134" s="43" t="n"/>
      <c r="L134" s="43" t="n"/>
      <c r="M134" s="43" t="n"/>
      <c r="N134" s="44" t="n"/>
      <c r="O134" s="44" t="n"/>
      <c r="P134" s="43" t="n"/>
      <c r="Q134" s="45" t="n"/>
      <c r="R134" s="40" t="str">
        <f>IF(OR(O134="",P134="Completed",P134="Cancelled"),"",O134-TODAY())</f>
        <v/>
      </c>
      <c r="S134" s="40" t="str">
        <f>IF(B134="","",IF(P134="Completed","Completed",IF(P134="Cancelled","Cancelled",IF(O134="","No due date",IF(O134&lt;TODAY(),"Overdue",IF(O134-TODAY()&lt;=DUE_SOON_DAYS,"Due soon","On track"))))))</f>
        <v/>
      </c>
      <c r="T134" s="43" t="n"/>
      <c r="U134" s="43" t="n"/>
      <c r="V134" s="40" t="str">
        <f>IF(OR(T134="",U134=""),"",T134*U134)</f>
        <v/>
      </c>
      <c r="W134" s="40" t="str">
        <f>IF(V134="","",IF(V134&gt;=THR_CRITICAL,"Critical",IF(V134&gt;=THR_HIGH,"High",IF(V134&gt;=THR_MEDIUM,"Medium","Low"))))</f>
        <v/>
      </c>
      <c r="X134" s="40" t="str">
        <f>IF(V134="","",IF(V134&lt;=RISK_APPETITE,"Yes","No: escalate"))</f>
        <v/>
      </c>
      <c r="Y134" s="43" t="n"/>
      <c r="Z134" s="44" t="n"/>
      <c r="AA134" s="43" t="n"/>
    </row>
    <row r="135">
      <c r="A135" s="9" t="n"/>
      <c r="B135" s="9" t="n"/>
      <c r="C135" s="9" t="n"/>
      <c r="D135" s="9" t="n"/>
      <c r="E135" s="9" t="n"/>
      <c r="F135" s="9" t="n"/>
      <c r="G135" s="40" t="str">
        <f>IF(OR(E135="",F135=""),"",E135*F135)</f>
        <v/>
      </c>
      <c r="H135" s="40" t="str">
        <f>IF(G135="","",IF(G135&gt;=THR_CRITICAL,"Critical",IF(G135&gt;=THR_HIGH,"High",IF(G135&gt;=THR_MEDIUM,"Medium","Low"))))</f>
        <v/>
      </c>
      <c r="I135" s="9" t="n"/>
      <c r="J135" s="9" t="n"/>
      <c r="K135" s="9" t="n"/>
      <c r="L135" s="9" t="n"/>
      <c r="M135" s="9" t="n"/>
      <c r="N135" s="41" t="n"/>
      <c r="O135" s="41" t="n"/>
      <c r="P135" s="9" t="n"/>
      <c r="Q135" s="42" t="n"/>
      <c r="R135" s="40" t="str">
        <f>IF(OR(O135="",P135="Completed",P135="Cancelled"),"",O135-TODAY())</f>
        <v/>
      </c>
      <c r="S135" s="40" t="str">
        <f>IF(B135="","",IF(P135="Completed","Completed",IF(P135="Cancelled","Cancelled",IF(O135="","No due date",IF(O135&lt;TODAY(),"Overdue",IF(O135-TODAY()&lt;=DUE_SOON_DAYS,"Due soon","On track"))))))</f>
        <v/>
      </c>
      <c r="T135" s="9" t="n"/>
      <c r="U135" s="9" t="n"/>
      <c r="V135" s="40" t="str">
        <f>IF(OR(T135="",U135=""),"",T135*U135)</f>
        <v/>
      </c>
      <c r="W135" s="40" t="str">
        <f>IF(V135="","",IF(V135&gt;=THR_CRITICAL,"Critical",IF(V135&gt;=THR_HIGH,"High",IF(V135&gt;=THR_MEDIUM,"Medium","Low"))))</f>
        <v/>
      </c>
      <c r="X135" s="40" t="str">
        <f>IF(V135="","",IF(V135&lt;=RISK_APPETITE,"Yes","No: escalate"))</f>
        <v/>
      </c>
      <c r="Y135" s="9" t="n"/>
      <c r="Z135" s="41" t="n"/>
      <c r="AA135" s="9" t="n"/>
    </row>
    <row r="136">
      <c r="A136" s="43" t="n"/>
      <c r="B136" s="43" t="n"/>
      <c r="C136" s="43" t="n"/>
      <c r="D136" s="43" t="n"/>
      <c r="E136" s="43" t="n"/>
      <c r="F136" s="43" t="n"/>
      <c r="G136" s="40" t="str">
        <f>IF(OR(E136="",F136=""),"",E136*F136)</f>
        <v/>
      </c>
      <c r="H136" s="40" t="str">
        <f>IF(G136="","",IF(G136&gt;=THR_CRITICAL,"Critical",IF(G136&gt;=THR_HIGH,"High",IF(G136&gt;=THR_MEDIUM,"Medium","Low"))))</f>
        <v/>
      </c>
      <c r="I136" s="43" t="n"/>
      <c r="J136" s="43" t="n"/>
      <c r="K136" s="43" t="n"/>
      <c r="L136" s="43" t="n"/>
      <c r="M136" s="43" t="n"/>
      <c r="N136" s="44" t="n"/>
      <c r="O136" s="44" t="n"/>
      <c r="P136" s="43" t="n"/>
      <c r="Q136" s="45" t="n"/>
      <c r="R136" s="40" t="str">
        <f>IF(OR(O136="",P136="Completed",P136="Cancelled"),"",O136-TODAY())</f>
        <v/>
      </c>
      <c r="S136" s="40" t="str">
        <f>IF(B136="","",IF(P136="Completed","Completed",IF(P136="Cancelled","Cancelled",IF(O136="","No due date",IF(O136&lt;TODAY(),"Overdue",IF(O136-TODAY()&lt;=DUE_SOON_DAYS,"Due soon","On track"))))))</f>
        <v/>
      </c>
      <c r="T136" s="43" t="n"/>
      <c r="U136" s="43" t="n"/>
      <c r="V136" s="40" t="str">
        <f>IF(OR(T136="",U136=""),"",T136*U136)</f>
        <v/>
      </c>
      <c r="W136" s="40" t="str">
        <f>IF(V136="","",IF(V136&gt;=THR_CRITICAL,"Critical",IF(V136&gt;=THR_HIGH,"High",IF(V136&gt;=THR_MEDIUM,"Medium","Low"))))</f>
        <v/>
      </c>
      <c r="X136" s="40" t="str">
        <f>IF(V136="","",IF(V136&lt;=RISK_APPETITE,"Yes","No: escalate"))</f>
        <v/>
      </c>
      <c r="Y136" s="43" t="n"/>
      <c r="Z136" s="44" t="n"/>
      <c r="AA136" s="43" t="n"/>
    </row>
    <row r="137">
      <c r="A137" s="9" t="n"/>
      <c r="B137" s="9" t="n"/>
      <c r="C137" s="9" t="n"/>
      <c r="D137" s="9" t="n"/>
      <c r="E137" s="9" t="n"/>
      <c r="F137" s="9" t="n"/>
      <c r="G137" s="40" t="str">
        <f>IF(OR(E137="",F137=""),"",E137*F137)</f>
        <v/>
      </c>
      <c r="H137" s="40" t="str">
        <f>IF(G137="","",IF(G137&gt;=THR_CRITICAL,"Critical",IF(G137&gt;=THR_HIGH,"High",IF(G137&gt;=THR_MEDIUM,"Medium","Low"))))</f>
        <v/>
      </c>
      <c r="I137" s="9" t="n"/>
      <c r="J137" s="9" t="n"/>
      <c r="K137" s="9" t="n"/>
      <c r="L137" s="9" t="n"/>
      <c r="M137" s="9" t="n"/>
      <c r="N137" s="41" t="n"/>
      <c r="O137" s="41" t="n"/>
      <c r="P137" s="9" t="n"/>
      <c r="Q137" s="42" t="n"/>
      <c r="R137" s="40" t="str">
        <f>IF(OR(O137="",P137="Completed",P137="Cancelled"),"",O137-TODAY())</f>
        <v/>
      </c>
      <c r="S137" s="40" t="str">
        <f>IF(B137="","",IF(P137="Completed","Completed",IF(P137="Cancelled","Cancelled",IF(O137="","No due date",IF(O137&lt;TODAY(),"Overdue",IF(O137-TODAY()&lt;=DUE_SOON_DAYS,"Due soon","On track"))))))</f>
        <v/>
      </c>
      <c r="T137" s="9" t="n"/>
      <c r="U137" s="9" t="n"/>
      <c r="V137" s="40" t="str">
        <f>IF(OR(T137="",U137=""),"",T137*U137)</f>
        <v/>
      </c>
      <c r="W137" s="40" t="str">
        <f>IF(V137="","",IF(V137&gt;=THR_CRITICAL,"Critical",IF(V137&gt;=THR_HIGH,"High",IF(V137&gt;=THR_MEDIUM,"Medium","Low"))))</f>
        <v/>
      </c>
      <c r="X137" s="40" t="str">
        <f>IF(V137="","",IF(V137&lt;=RISK_APPETITE,"Yes","No: escalate"))</f>
        <v/>
      </c>
      <c r="Y137" s="9" t="n"/>
      <c r="Z137" s="41" t="n"/>
      <c r="AA137" s="9" t="n"/>
    </row>
    <row r="138">
      <c r="A138" s="43" t="n"/>
      <c r="B138" s="43" t="n"/>
      <c r="C138" s="43" t="n"/>
      <c r="D138" s="43" t="n"/>
      <c r="E138" s="43" t="n"/>
      <c r="F138" s="43" t="n"/>
      <c r="G138" s="40" t="str">
        <f>IF(OR(E138="",F138=""),"",E138*F138)</f>
        <v/>
      </c>
      <c r="H138" s="40" t="str">
        <f>IF(G138="","",IF(G138&gt;=THR_CRITICAL,"Critical",IF(G138&gt;=THR_HIGH,"High",IF(G138&gt;=THR_MEDIUM,"Medium","Low"))))</f>
        <v/>
      </c>
      <c r="I138" s="43" t="n"/>
      <c r="J138" s="43" t="n"/>
      <c r="K138" s="43" t="n"/>
      <c r="L138" s="43" t="n"/>
      <c r="M138" s="43" t="n"/>
      <c r="N138" s="44" t="n"/>
      <c r="O138" s="44" t="n"/>
      <c r="P138" s="43" t="n"/>
      <c r="Q138" s="45" t="n"/>
      <c r="R138" s="40" t="str">
        <f>IF(OR(O138="",P138="Completed",P138="Cancelled"),"",O138-TODAY())</f>
        <v/>
      </c>
      <c r="S138" s="40" t="str">
        <f>IF(B138="","",IF(P138="Completed","Completed",IF(P138="Cancelled","Cancelled",IF(O138="","No due date",IF(O138&lt;TODAY(),"Overdue",IF(O138-TODAY()&lt;=DUE_SOON_DAYS,"Due soon","On track"))))))</f>
        <v/>
      </c>
      <c r="T138" s="43" t="n"/>
      <c r="U138" s="43" t="n"/>
      <c r="V138" s="40" t="str">
        <f>IF(OR(T138="",U138=""),"",T138*U138)</f>
        <v/>
      </c>
      <c r="W138" s="40" t="str">
        <f>IF(V138="","",IF(V138&gt;=THR_CRITICAL,"Critical",IF(V138&gt;=THR_HIGH,"High",IF(V138&gt;=THR_MEDIUM,"Medium","Low"))))</f>
        <v/>
      </c>
      <c r="X138" s="40" t="str">
        <f>IF(V138="","",IF(V138&lt;=RISK_APPETITE,"Yes","No: escalate"))</f>
        <v/>
      </c>
      <c r="Y138" s="43" t="n"/>
      <c r="Z138" s="44" t="n"/>
      <c r="AA138" s="43" t="n"/>
    </row>
    <row r="139">
      <c r="A139" s="9" t="n"/>
      <c r="B139" s="9" t="n"/>
      <c r="C139" s="9" t="n"/>
      <c r="D139" s="9" t="n"/>
      <c r="E139" s="9" t="n"/>
      <c r="F139" s="9" t="n"/>
      <c r="G139" s="40" t="str">
        <f>IF(OR(E139="",F139=""),"",E139*F139)</f>
        <v/>
      </c>
      <c r="H139" s="40" t="str">
        <f>IF(G139="","",IF(G139&gt;=THR_CRITICAL,"Critical",IF(G139&gt;=THR_HIGH,"High",IF(G139&gt;=THR_MEDIUM,"Medium","Low"))))</f>
        <v/>
      </c>
      <c r="I139" s="9" t="n"/>
      <c r="J139" s="9" t="n"/>
      <c r="K139" s="9" t="n"/>
      <c r="L139" s="9" t="n"/>
      <c r="M139" s="9" t="n"/>
      <c r="N139" s="41" t="n"/>
      <c r="O139" s="41" t="n"/>
      <c r="P139" s="9" t="n"/>
      <c r="Q139" s="42" t="n"/>
      <c r="R139" s="40" t="str">
        <f>IF(OR(O139="",P139="Completed",P139="Cancelled"),"",O139-TODAY())</f>
        <v/>
      </c>
      <c r="S139" s="40" t="str">
        <f>IF(B139="","",IF(P139="Completed","Completed",IF(P139="Cancelled","Cancelled",IF(O139="","No due date",IF(O139&lt;TODAY(),"Overdue",IF(O139-TODAY()&lt;=DUE_SOON_DAYS,"Due soon","On track"))))))</f>
        <v/>
      </c>
      <c r="T139" s="9" t="n"/>
      <c r="U139" s="9" t="n"/>
      <c r="V139" s="40" t="str">
        <f>IF(OR(T139="",U139=""),"",T139*U139)</f>
        <v/>
      </c>
      <c r="W139" s="40" t="str">
        <f>IF(V139="","",IF(V139&gt;=THR_CRITICAL,"Critical",IF(V139&gt;=THR_HIGH,"High",IF(V139&gt;=THR_MEDIUM,"Medium","Low"))))</f>
        <v/>
      </c>
      <c r="X139" s="40" t="str">
        <f>IF(V139="","",IF(V139&lt;=RISK_APPETITE,"Yes","No: escalate"))</f>
        <v/>
      </c>
      <c r="Y139" s="9" t="n"/>
      <c r="Z139" s="41" t="n"/>
      <c r="AA139" s="9" t="n"/>
    </row>
    <row r="140">
      <c r="A140" s="43" t="n"/>
      <c r="B140" s="43" t="n"/>
      <c r="C140" s="43" t="n"/>
      <c r="D140" s="43" t="n"/>
      <c r="E140" s="43" t="n"/>
      <c r="F140" s="43" t="n"/>
      <c r="G140" s="40" t="str">
        <f>IF(OR(E140="",F140=""),"",E140*F140)</f>
        <v/>
      </c>
      <c r="H140" s="40" t="str">
        <f>IF(G140="","",IF(G140&gt;=THR_CRITICAL,"Critical",IF(G140&gt;=THR_HIGH,"High",IF(G140&gt;=THR_MEDIUM,"Medium","Low"))))</f>
        <v/>
      </c>
      <c r="I140" s="43" t="n"/>
      <c r="J140" s="43" t="n"/>
      <c r="K140" s="43" t="n"/>
      <c r="L140" s="43" t="n"/>
      <c r="M140" s="43" t="n"/>
      <c r="N140" s="44" t="n"/>
      <c r="O140" s="44" t="n"/>
      <c r="P140" s="43" t="n"/>
      <c r="Q140" s="45" t="n"/>
      <c r="R140" s="40" t="str">
        <f>IF(OR(O140="",P140="Completed",P140="Cancelled"),"",O140-TODAY())</f>
        <v/>
      </c>
      <c r="S140" s="40" t="str">
        <f>IF(B140="","",IF(P140="Completed","Completed",IF(P140="Cancelled","Cancelled",IF(O140="","No due date",IF(O140&lt;TODAY(),"Overdue",IF(O140-TODAY()&lt;=DUE_SOON_DAYS,"Due soon","On track"))))))</f>
        <v/>
      </c>
      <c r="T140" s="43" t="n"/>
      <c r="U140" s="43" t="n"/>
      <c r="V140" s="40" t="str">
        <f>IF(OR(T140="",U140=""),"",T140*U140)</f>
        <v/>
      </c>
      <c r="W140" s="40" t="str">
        <f>IF(V140="","",IF(V140&gt;=THR_CRITICAL,"Critical",IF(V140&gt;=THR_HIGH,"High",IF(V140&gt;=THR_MEDIUM,"Medium","Low"))))</f>
        <v/>
      </c>
      <c r="X140" s="40" t="str">
        <f>IF(V140="","",IF(V140&lt;=RISK_APPETITE,"Yes","No: escalate"))</f>
        <v/>
      </c>
      <c r="Y140" s="43" t="n"/>
      <c r="Z140" s="44" t="n"/>
      <c r="AA140" s="43" t="n"/>
    </row>
    <row r="141">
      <c r="A141" s="9" t="n"/>
      <c r="B141" s="9" t="n"/>
      <c r="C141" s="9" t="n"/>
      <c r="D141" s="9" t="n"/>
      <c r="E141" s="9" t="n"/>
      <c r="F141" s="9" t="n"/>
      <c r="G141" s="40" t="str">
        <f>IF(OR(E141="",F141=""),"",E141*F141)</f>
        <v/>
      </c>
      <c r="H141" s="40" t="str">
        <f>IF(G141="","",IF(G141&gt;=THR_CRITICAL,"Critical",IF(G141&gt;=THR_HIGH,"High",IF(G141&gt;=THR_MEDIUM,"Medium","Low"))))</f>
        <v/>
      </c>
      <c r="I141" s="9" t="n"/>
      <c r="J141" s="9" t="n"/>
      <c r="K141" s="9" t="n"/>
      <c r="L141" s="9" t="n"/>
      <c r="M141" s="9" t="n"/>
      <c r="N141" s="41" t="n"/>
      <c r="O141" s="41" t="n"/>
      <c r="P141" s="9" t="n"/>
      <c r="Q141" s="42" t="n"/>
      <c r="R141" s="40" t="str">
        <f>IF(OR(O141="",P141="Completed",P141="Cancelled"),"",O141-TODAY())</f>
        <v/>
      </c>
      <c r="S141" s="40" t="str">
        <f>IF(B141="","",IF(P141="Completed","Completed",IF(P141="Cancelled","Cancelled",IF(O141="","No due date",IF(O141&lt;TODAY(),"Overdue",IF(O141-TODAY()&lt;=DUE_SOON_DAYS,"Due soon","On track"))))))</f>
        <v/>
      </c>
      <c r="T141" s="9" t="n"/>
      <c r="U141" s="9" t="n"/>
      <c r="V141" s="40" t="str">
        <f>IF(OR(T141="",U141=""),"",T141*U141)</f>
        <v/>
      </c>
      <c r="W141" s="40" t="str">
        <f>IF(V141="","",IF(V141&gt;=THR_CRITICAL,"Critical",IF(V141&gt;=THR_HIGH,"High",IF(V141&gt;=THR_MEDIUM,"Medium","Low"))))</f>
        <v/>
      </c>
      <c r="X141" s="40" t="str">
        <f>IF(V141="","",IF(V141&lt;=RISK_APPETITE,"Yes","No: escalate"))</f>
        <v/>
      </c>
      <c r="Y141" s="9" t="n"/>
      <c r="Z141" s="41" t="n"/>
      <c r="AA141" s="9" t="n"/>
    </row>
    <row r="142">
      <c r="A142" s="43" t="n"/>
      <c r="B142" s="43" t="n"/>
      <c r="C142" s="43" t="n"/>
      <c r="D142" s="43" t="n"/>
      <c r="E142" s="43" t="n"/>
      <c r="F142" s="43" t="n"/>
      <c r="G142" s="40" t="str">
        <f>IF(OR(E142="",F142=""),"",E142*F142)</f>
        <v/>
      </c>
      <c r="H142" s="40" t="str">
        <f>IF(G142="","",IF(G142&gt;=THR_CRITICAL,"Critical",IF(G142&gt;=THR_HIGH,"High",IF(G142&gt;=THR_MEDIUM,"Medium","Low"))))</f>
        <v/>
      </c>
      <c r="I142" s="43" t="n"/>
      <c r="J142" s="43" t="n"/>
      <c r="K142" s="43" t="n"/>
      <c r="L142" s="43" t="n"/>
      <c r="M142" s="43" t="n"/>
      <c r="N142" s="44" t="n"/>
      <c r="O142" s="44" t="n"/>
      <c r="P142" s="43" t="n"/>
      <c r="Q142" s="45" t="n"/>
      <c r="R142" s="40" t="str">
        <f>IF(OR(O142="",P142="Completed",P142="Cancelled"),"",O142-TODAY())</f>
        <v/>
      </c>
      <c r="S142" s="40" t="str">
        <f>IF(B142="","",IF(P142="Completed","Completed",IF(P142="Cancelled","Cancelled",IF(O142="","No due date",IF(O142&lt;TODAY(),"Overdue",IF(O142-TODAY()&lt;=DUE_SOON_DAYS,"Due soon","On track"))))))</f>
        <v/>
      </c>
      <c r="T142" s="43" t="n"/>
      <c r="U142" s="43" t="n"/>
      <c r="V142" s="40" t="str">
        <f>IF(OR(T142="",U142=""),"",T142*U142)</f>
        <v/>
      </c>
      <c r="W142" s="40" t="str">
        <f>IF(V142="","",IF(V142&gt;=THR_CRITICAL,"Critical",IF(V142&gt;=THR_HIGH,"High",IF(V142&gt;=THR_MEDIUM,"Medium","Low"))))</f>
        <v/>
      </c>
      <c r="X142" s="40" t="str">
        <f>IF(V142="","",IF(V142&lt;=RISK_APPETITE,"Yes","No: escalate"))</f>
        <v/>
      </c>
      <c r="Y142" s="43" t="n"/>
      <c r="Z142" s="44" t="n"/>
      <c r="AA142" s="43" t="n"/>
    </row>
    <row r="143">
      <c r="A143" s="9" t="n"/>
      <c r="B143" s="9" t="n"/>
      <c r="C143" s="9" t="n"/>
      <c r="D143" s="9" t="n"/>
      <c r="E143" s="9" t="n"/>
      <c r="F143" s="9" t="n"/>
      <c r="G143" s="40" t="str">
        <f>IF(OR(E143="",F143=""),"",E143*F143)</f>
        <v/>
      </c>
      <c r="H143" s="40" t="str">
        <f>IF(G143="","",IF(G143&gt;=THR_CRITICAL,"Critical",IF(G143&gt;=THR_HIGH,"High",IF(G143&gt;=THR_MEDIUM,"Medium","Low"))))</f>
        <v/>
      </c>
      <c r="I143" s="9" t="n"/>
      <c r="J143" s="9" t="n"/>
      <c r="K143" s="9" t="n"/>
      <c r="L143" s="9" t="n"/>
      <c r="M143" s="9" t="n"/>
      <c r="N143" s="41" t="n"/>
      <c r="O143" s="41" t="n"/>
      <c r="P143" s="9" t="n"/>
      <c r="Q143" s="42" t="n"/>
      <c r="R143" s="40" t="str">
        <f>IF(OR(O143="",P143="Completed",P143="Cancelled"),"",O143-TODAY())</f>
        <v/>
      </c>
      <c r="S143" s="40" t="str">
        <f>IF(B143="","",IF(P143="Completed","Completed",IF(P143="Cancelled","Cancelled",IF(O143="","No due date",IF(O143&lt;TODAY(),"Overdue",IF(O143-TODAY()&lt;=DUE_SOON_DAYS,"Due soon","On track"))))))</f>
        <v/>
      </c>
      <c r="T143" s="9" t="n"/>
      <c r="U143" s="9" t="n"/>
      <c r="V143" s="40" t="str">
        <f>IF(OR(T143="",U143=""),"",T143*U143)</f>
        <v/>
      </c>
      <c r="W143" s="40" t="str">
        <f>IF(V143="","",IF(V143&gt;=THR_CRITICAL,"Critical",IF(V143&gt;=THR_HIGH,"High",IF(V143&gt;=THR_MEDIUM,"Medium","Low"))))</f>
        <v/>
      </c>
      <c r="X143" s="40" t="str">
        <f>IF(V143="","",IF(V143&lt;=RISK_APPETITE,"Yes","No: escalate"))</f>
        <v/>
      </c>
      <c r="Y143" s="9" t="n"/>
      <c r="Z143" s="41" t="n"/>
      <c r="AA143" s="9" t="n"/>
    </row>
    <row r="144">
      <c r="A144" s="43" t="n"/>
      <c r="B144" s="43" t="n"/>
      <c r="C144" s="43" t="n"/>
      <c r="D144" s="43" t="n"/>
      <c r="E144" s="43" t="n"/>
      <c r="F144" s="43" t="n"/>
      <c r="G144" s="40" t="str">
        <f>IF(OR(E144="",F144=""),"",E144*F144)</f>
        <v/>
      </c>
      <c r="H144" s="40" t="str">
        <f>IF(G144="","",IF(G144&gt;=THR_CRITICAL,"Critical",IF(G144&gt;=THR_HIGH,"High",IF(G144&gt;=THR_MEDIUM,"Medium","Low"))))</f>
        <v/>
      </c>
      <c r="I144" s="43" t="n"/>
      <c r="J144" s="43" t="n"/>
      <c r="K144" s="43" t="n"/>
      <c r="L144" s="43" t="n"/>
      <c r="M144" s="43" t="n"/>
      <c r="N144" s="44" t="n"/>
      <c r="O144" s="44" t="n"/>
      <c r="P144" s="43" t="n"/>
      <c r="Q144" s="45" t="n"/>
      <c r="R144" s="40" t="str">
        <f>IF(OR(O144="",P144="Completed",P144="Cancelled"),"",O144-TODAY())</f>
        <v/>
      </c>
      <c r="S144" s="40" t="str">
        <f>IF(B144="","",IF(P144="Completed","Completed",IF(P144="Cancelled","Cancelled",IF(O144="","No due date",IF(O144&lt;TODAY(),"Overdue",IF(O144-TODAY()&lt;=DUE_SOON_DAYS,"Due soon","On track"))))))</f>
        <v/>
      </c>
      <c r="T144" s="43" t="n"/>
      <c r="U144" s="43" t="n"/>
      <c r="V144" s="40" t="str">
        <f>IF(OR(T144="",U144=""),"",T144*U144)</f>
        <v/>
      </c>
      <c r="W144" s="40" t="str">
        <f>IF(V144="","",IF(V144&gt;=THR_CRITICAL,"Critical",IF(V144&gt;=THR_HIGH,"High",IF(V144&gt;=THR_MEDIUM,"Medium","Low"))))</f>
        <v/>
      </c>
      <c r="X144" s="40" t="str">
        <f>IF(V144="","",IF(V144&lt;=RISK_APPETITE,"Yes","No: escalate"))</f>
        <v/>
      </c>
      <c r="Y144" s="43" t="n"/>
      <c r="Z144" s="44" t="n"/>
      <c r="AA144" s="43" t="n"/>
    </row>
    <row r="145">
      <c r="A145" s="9" t="n"/>
      <c r="B145" s="9" t="n"/>
      <c r="C145" s="9" t="n"/>
      <c r="D145" s="9" t="n"/>
      <c r="E145" s="9" t="n"/>
      <c r="F145" s="9" t="n"/>
      <c r="G145" s="40" t="str">
        <f>IF(OR(E145="",F145=""),"",E145*F145)</f>
        <v/>
      </c>
      <c r="H145" s="40" t="str">
        <f>IF(G145="","",IF(G145&gt;=THR_CRITICAL,"Critical",IF(G145&gt;=THR_HIGH,"High",IF(G145&gt;=THR_MEDIUM,"Medium","Low"))))</f>
        <v/>
      </c>
      <c r="I145" s="9" t="n"/>
      <c r="J145" s="9" t="n"/>
      <c r="K145" s="9" t="n"/>
      <c r="L145" s="9" t="n"/>
      <c r="M145" s="9" t="n"/>
      <c r="N145" s="41" t="n"/>
      <c r="O145" s="41" t="n"/>
      <c r="P145" s="9" t="n"/>
      <c r="Q145" s="42" t="n"/>
      <c r="R145" s="40" t="str">
        <f>IF(OR(O145="",P145="Completed",P145="Cancelled"),"",O145-TODAY())</f>
        <v/>
      </c>
      <c r="S145" s="40" t="str">
        <f>IF(B145="","",IF(P145="Completed","Completed",IF(P145="Cancelled","Cancelled",IF(O145="","No due date",IF(O145&lt;TODAY(),"Overdue",IF(O145-TODAY()&lt;=DUE_SOON_DAYS,"Due soon","On track"))))))</f>
        <v/>
      </c>
      <c r="T145" s="9" t="n"/>
      <c r="U145" s="9" t="n"/>
      <c r="V145" s="40" t="str">
        <f>IF(OR(T145="",U145=""),"",T145*U145)</f>
        <v/>
      </c>
      <c r="W145" s="40" t="str">
        <f>IF(V145="","",IF(V145&gt;=THR_CRITICAL,"Critical",IF(V145&gt;=THR_HIGH,"High",IF(V145&gt;=THR_MEDIUM,"Medium","Low"))))</f>
        <v/>
      </c>
      <c r="X145" s="40" t="str">
        <f>IF(V145="","",IF(V145&lt;=RISK_APPETITE,"Yes","No: escalate"))</f>
        <v/>
      </c>
      <c r="Y145" s="9" t="n"/>
      <c r="Z145" s="41" t="n"/>
      <c r="AA145" s="9" t="n"/>
    </row>
    <row r="146">
      <c r="A146" s="43" t="n"/>
      <c r="B146" s="43" t="n"/>
      <c r="C146" s="43" t="n"/>
      <c r="D146" s="43" t="n"/>
      <c r="E146" s="43" t="n"/>
      <c r="F146" s="43" t="n"/>
      <c r="G146" s="40" t="str">
        <f>IF(OR(E146="",F146=""),"",E146*F146)</f>
        <v/>
      </c>
      <c r="H146" s="40" t="str">
        <f>IF(G146="","",IF(G146&gt;=THR_CRITICAL,"Critical",IF(G146&gt;=THR_HIGH,"High",IF(G146&gt;=THR_MEDIUM,"Medium","Low"))))</f>
        <v/>
      </c>
      <c r="I146" s="43" t="n"/>
      <c r="J146" s="43" t="n"/>
      <c r="K146" s="43" t="n"/>
      <c r="L146" s="43" t="n"/>
      <c r="M146" s="43" t="n"/>
      <c r="N146" s="44" t="n"/>
      <c r="O146" s="44" t="n"/>
      <c r="P146" s="43" t="n"/>
      <c r="Q146" s="45" t="n"/>
      <c r="R146" s="40" t="str">
        <f>IF(OR(O146="",P146="Completed",P146="Cancelled"),"",O146-TODAY())</f>
        <v/>
      </c>
      <c r="S146" s="40" t="str">
        <f>IF(B146="","",IF(P146="Completed","Completed",IF(P146="Cancelled","Cancelled",IF(O146="","No due date",IF(O146&lt;TODAY(),"Overdue",IF(O146-TODAY()&lt;=DUE_SOON_DAYS,"Due soon","On track"))))))</f>
        <v/>
      </c>
      <c r="T146" s="43" t="n"/>
      <c r="U146" s="43" t="n"/>
      <c r="V146" s="40" t="str">
        <f>IF(OR(T146="",U146=""),"",T146*U146)</f>
        <v/>
      </c>
      <c r="W146" s="40" t="str">
        <f>IF(V146="","",IF(V146&gt;=THR_CRITICAL,"Critical",IF(V146&gt;=THR_HIGH,"High",IF(V146&gt;=THR_MEDIUM,"Medium","Low"))))</f>
        <v/>
      </c>
      <c r="X146" s="40" t="str">
        <f>IF(V146="","",IF(V146&lt;=RISK_APPETITE,"Yes","No: escalate"))</f>
        <v/>
      </c>
      <c r="Y146" s="43" t="n"/>
      <c r="Z146" s="44" t="n"/>
      <c r="AA146" s="43" t="n"/>
    </row>
    <row r="147">
      <c r="A147" s="9" t="n"/>
      <c r="B147" s="9" t="n"/>
      <c r="C147" s="9" t="n"/>
      <c r="D147" s="9" t="n"/>
      <c r="E147" s="9" t="n"/>
      <c r="F147" s="9" t="n"/>
      <c r="G147" s="40" t="str">
        <f>IF(OR(E147="",F147=""),"",E147*F147)</f>
        <v/>
      </c>
      <c r="H147" s="40" t="str">
        <f>IF(G147="","",IF(G147&gt;=THR_CRITICAL,"Critical",IF(G147&gt;=THR_HIGH,"High",IF(G147&gt;=THR_MEDIUM,"Medium","Low"))))</f>
        <v/>
      </c>
      <c r="I147" s="9" t="n"/>
      <c r="J147" s="9" t="n"/>
      <c r="K147" s="9" t="n"/>
      <c r="L147" s="9" t="n"/>
      <c r="M147" s="9" t="n"/>
      <c r="N147" s="41" t="n"/>
      <c r="O147" s="41" t="n"/>
      <c r="P147" s="9" t="n"/>
      <c r="Q147" s="42" t="n"/>
      <c r="R147" s="40" t="str">
        <f>IF(OR(O147="",P147="Completed",P147="Cancelled"),"",O147-TODAY())</f>
        <v/>
      </c>
      <c r="S147" s="40" t="str">
        <f>IF(B147="","",IF(P147="Completed","Completed",IF(P147="Cancelled","Cancelled",IF(O147="","No due date",IF(O147&lt;TODAY(),"Overdue",IF(O147-TODAY()&lt;=DUE_SOON_DAYS,"Due soon","On track"))))))</f>
        <v/>
      </c>
      <c r="T147" s="9" t="n"/>
      <c r="U147" s="9" t="n"/>
      <c r="V147" s="40" t="str">
        <f>IF(OR(T147="",U147=""),"",T147*U147)</f>
        <v/>
      </c>
      <c r="W147" s="40" t="str">
        <f>IF(V147="","",IF(V147&gt;=THR_CRITICAL,"Critical",IF(V147&gt;=THR_HIGH,"High",IF(V147&gt;=THR_MEDIUM,"Medium","Low"))))</f>
        <v/>
      </c>
      <c r="X147" s="40" t="str">
        <f>IF(V147="","",IF(V147&lt;=RISK_APPETITE,"Yes","No: escalate"))</f>
        <v/>
      </c>
      <c r="Y147" s="9" t="n"/>
      <c r="Z147" s="41" t="n"/>
      <c r="AA147" s="9" t="n"/>
    </row>
    <row r="148">
      <c r="A148" s="43" t="n"/>
      <c r="B148" s="43" t="n"/>
      <c r="C148" s="43" t="n"/>
      <c r="D148" s="43" t="n"/>
      <c r="E148" s="43" t="n"/>
      <c r="F148" s="43" t="n"/>
      <c r="G148" s="40" t="str">
        <f>IF(OR(E148="",F148=""),"",E148*F148)</f>
        <v/>
      </c>
      <c r="H148" s="40" t="str">
        <f>IF(G148="","",IF(G148&gt;=THR_CRITICAL,"Critical",IF(G148&gt;=THR_HIGH,"High",IF(G148&gt;=THR_MEDIUM,"Medium","Low"))))</f>
        <v/>
      </c>
      <c r="I148" s="43" t="n"/>
      <c r="J148" s="43" t="n"/>
      <c r="K148" s="43" t="n"/>
      <c r="L148" s="43" t="n"/>
      <c r="M148" s="43" t="n"/>
      <c r="N148" s="44" t="n"/>
      <c r="O148" s="44" t="n"/>
      <c r="P148" s="43" t="n"/>
      <c r="Q148" s="45" t="n"/>
      <c r="R148" s="40" t="str">
        <f>IF(OR(O148="",P148="Completed",P148="Cancelled"),"",O148-TODAY())</f>
        <v/>
      </c>
      <c r="S148" s="40" t="str">
        <f>IF(B148="","",IF(P148="Completed","Completed",IF(P148="Cancelled","Cancelled",IF(O148="","No due date",IF(O148&lt;TODAY(),"Overdue",IF(O148-TODAY()&lt;=DUE_SOON_DAYS,"Due soon","On track"))))))</f>
        <v/>
      </c>
      <c r="T148" s="43" t="n"/>
      <c r="U148" s="43" t="n"/>
      <c r="V148" s="40" t="str">
        <f>IF(OR(T148="",U148=""),"",T148*U148)</f>
        <v/>
      </c>
      <c r="W148" s="40" t="str">
        <f>IF(V148="","",IF(V148&gt;=THR_CRITICAL,"Critical",IF(V148&gt;=THR_HIGH,"High",IF(V148&gt;=THR_MEDIUM,"Medium","Low"))))</f>
        <v/>
      </c>
      <c r="X148" s="40" t="str">
        <f>IF(V148="","",IF(V148&lt;=RISK_APPETITE,"Yes","No: escalate"))</f>
        <v/>
      </c>
      <c r="Y148" s="43" t="n"/>
      <c r="Z148" s="44" t="n"/>
      <c r="AA148" s="43" t="n"/>
    </row>
    <row r="149">
      <c r="A149" s="9" t="n"/>
      <c r="B149" s="9" t="n"/>
      <c r="C149" s="9" t="n"/>
      <c r="D149" s="9" t="n"/>
      <c r="E149" s="9" t="n"/>
      <c r="F149" s="9" t="n"/>
      <c r="G149" s="40" t="str">
        <f>IF(OR(E149="",F149=""),"",E149*F149)</f>
        <v/>
      </c>
      <c r="H149" s="40" t="str">
        <f>IF(G149="","",IF(G149&gt;=THR_CRITICAL,"Critical",IF(G149&gt;=THR_HIGH,"High",IF(G149&gt;=THR_MEDIUM,"Medium","Low"))))</f>
        <v/>
      </c>
      <c r="I149" s="9" t="n"/>
      <c r="J149" s="9" t="n"/>
      <c r="K149" s="9" t="n"/>
      <c r="L149" s="9" t="n"/>
      <c r="M149" s="9" t="n"/>
      <c r="N149" s="41" t="n"/>
      <c r="O149" s="41" t="n"/>
      <c r="P149" s="9" t="n"/>
      <c r="Q149" s="42" t="n"/>
      <c r="R149" s="40" t="str">
        <f>IF(OR(O149="",P149="Completed",P149="Cancelled"),"",O149-TODAY())</f>
        <v/>
      </c>
      <c r="S149" s="40" t="str">
        <f>IF(B149="","",IF(P149="Completed","Completed",IF(P149="Cancelled","Cancelled",IF(O149="","No due date",IF(O149&lt;TODAY(),"Overdue",IF(O149-TODAY()&lt;=DUE_SOON_DAYS,"Due soon","On track"))))))</f>
        <v/>
      </c>
      <c r="T149" s="9" t="n"/>
      <c r="U149" s="9" t="n"/>
      <c r="V149" s="40" t="str">
        <f>IF(OR(T149="",U149=""),"",T149*U149)</f>
        <v/>
      </c>
      <c r="W149" s="40" t="str">
        <f>IF(V149="","",IF(V149&gt;=THR_CRITICAL,"Critical",IF(V149&gt;=THR_HIGH,"High",IF(V149&gt;=THR_MEDIUM,"Medium","Low"))))</f>
        <v/>
      </c>
      <c r="X149" s="40" t="str">
        <f>IF(V149="","",IF(V149&lt;=RISK_APPETITE,"Yes","No: escalate"))</f>
        <v/>
      </c>
      <c r="Y149" s="9" t="n"/>
      <c r="Z149" s="41" t="n"/>
      <c r="AA149" s="9" t="n"/>
    </row>
    <row r="150">
      <c r="A150" s="43" t="n"/>
      <c r="B150" s="43" t="n"/>
      <c r="C150" s="43" t="n"/>
      <c r="D150" s="43" t="n"/>
      <c r="E150" s="43" t="n"/>
      <c r="F150" s="43" t="n"/>
      <c r="G150" s="40" t="str">
        <f>IF(OR(E150="",F150=""),"",E150*F150)</f>
        <v/>
      </c>
      <c r="H150" s="40" t="str">
        <f>IF(G150="","",IF(G150&gt;=THR_CRITICAL,"Critical",IF(G150&gt;=THR_HIGH,"High",IF(G150&gt;=THR_MEDIUM,"Medium","Low"))))</f>
        <v/>
      </c>
      <c r="I150" s="43" t="n"/>
      <c r="J150" s="43" t="n"/>
      <c r="K150" s="43" t="n"/>
      <c r="L150" s="43" t="n"/>
      <c r="M150" s="43" t="n"/>
      <c r="N150" s="44" t="n"/>
      <c r="O150" s="44" t="n"/>
      <c r="P150" s="43" t="n"/>
      <c r="Q150" s="45" t="n"/>
      <c r="R150" s="40" t="str">
        <f>IF(OR(O150="",P150="Completed",P150="Cancelled"),"",O150-TODAY())</f>
        <v/>
      </c>
      <c r="S150" s="40" t="str">
        <f>IF(B150="","",IF(P150="Completed","Completed",IF(P150="Cancelled","Cancelled",IF(O150="","No due date",IF(O150&lt;TODAY(),"Overdue",IF(O150-TODAY()&lt;=DUE_SOON_DAYS,"Due soon","On track"))))))</f>
        <v/>
      </c>
      <c r="T150" s="43" t="n"/>
      <c r="U150" s="43" t="n"/>
      <c r="V150" s="40" t="str">
        <f>IF(OR(T150="",U150=""),"",T150*U150)</f>
        <v/>
      </c>
      <c r="W150" s="40" t="str">
        <f>IF(V150="","",IF(V150&gt;=THR_CRITICAL,"Critical",IF(V150&gt;=THR_HIGH,"High",IF(V150&gt;=THR_MEDIUM,"Medium","Low"))))</f>
        <v/>
      </c>
      <c r="X150" s="40" t="str">
        <f>IF(V150="","",IF(V150&lt;=RISK_APPETITE,"Yes","No: escalate"))</f>
        <v/>
      </c>
      <c r="Y150" s="43" t="n"/>
      <c r="Z150" s="44" t="n"/>
      <c r="AA150" s="43" t="n"/>
    </row>
    <row r="151">
      <c r="A151" s="9" t="n"/>
      <c r="B151" s="9" t="n"/>
      <c r="C151" s="9" t="n"/>
      <c r="D151" s="9" t="n"/>
      <c r="E151" s="9" t="n"/>
      <c r="F151" s="9" t="n"/>
      <c r="G151" s="40" t="str">
        <f>IF(OR(E151="",F151=""),"",E151*F151)</f>
        <v/>
      </c>
      <c r="H151" s="40" t="str">
        <f>IF(G151="","",IF(G151&gt;=THR_CRITICAL,"Critical",IF(G151&gt;=THR_HIGH,"High",IF(G151&gt;=THR_MEDIUM,"Medium","Low"))))</f>
        <v/>
      </c>
      <c r="I151" s="9" t="n"/>
      <c r="J151" s="9" t="n"/>
      <c r="K151" s="9" t="n"/>
      <c r="L151" s="9" t="n"/>
      <c r="M151" s="9" t="n"/>
      <c r="N151" s="41" t="n"/>
      <c r="O151" s="41" t="n"/>
      <c r="P151" s="9" t="n"/>
      <c r="Q151" s="42" t="n"/>
      <c r="R151" s="40" t="str">
        <f>IF(OR(O151="",P151="Completed",P151="Cancelled"),"",O151-TODAY())</f>
        <v/>
      </c>
      <c r="S151" s="40" t="str">
        <f>IF(B151="","",IF(P151="Completed","Completed",IF(P151="Cancelled","Cancelled",IF(O151="","No due date",IF(O151&lt;TODAY(),"Overdue",IF(O151-TODAY()&lt;=DUE_SOON_DAYS,"Due soon","On track"))))))</f>
        <v/>
      </c>
      <c r="T151" s="9" t="n"/>
      <c r="U151" s="9" t="n"/>
      <c r="V151" s="40" t="str">
        <f>IF(OR(T151="",U151=""),"",T151*U151)</f>
        <v/>
      </c>
      <c r="W151" s="40" t="str">
        <f>IF(V151="","",IF(V151&gt;=THR_CRITICAL,"Critical",IF(V151&gt;=THR_HIGH,"High",IF(V151&gt;=THR_MEDIUM,"Medium","Low"))))</f>
        <v/>
      </c>
      <c r="X151" s="40" t="str">
        <f>IF(V151="","",IF(V151&lt;=RISK_APPETITE,"Yes","No: escalate"))</f>
        <v/>
      </c>
      <c r="Y151" s="9" t="n"/>
      <c r="Z151" s="41" t="n"/>
      <c r="AA151" s="9" t="n"/>
    </row>
    <row r="152">
      <c r="A152" s="43" t="n"/>
      <c r="B152" s="43" t="n"/>
      <c r="C152" s="43" t="n"/>
      <c r="D152" s="43" t="n"/>
      <c r="E152" s="43" t="n"/>
      <c r="F152" s="43" t="n"/>
      <c r="G152" s="40" t="str">
        <f>IF(OR(E152="",F152=""),"",E152*F152)</f>
        <v/>
      </c>
      <c r="H152" s="40" t="str">
        <f>IF(G152="","",IF(G152&gt;=THR_CRITICAL,"Critical",IF(G152&gt;=THR_HIGH,"High",IF(G152&gt;=THR_MEDIUM,"Medium","Low"))))</f>
        <v/>
      </c>
      <c r="I152" s="43" t="n"/>
      <c r="J152" s="43" t="n"/>
      <c r="K152" s="43" t="n"/>
      <c r="L152" s="43" t="n"/>
      <c r="M152" s="43" t="n"/>
      <c r="N152" s="44" t="n"/>
      <c r="O152" s="44" t="n"/>
      <c r="P152" s="43" t="n"/>
      <c r="Q152" s="45" t="n"/>
      <c r="R152" s="40" t="str">
        <f>IF(OR(O152="",P152="Completed",P152="Cancelled"),"",O152-TODAY())</f>
        <v/>
      </c>
      <c r="S152" s="40" t="str">
        <f>IF(B152="","",IF(P152="Completed","Completed",IF(P152="Cancelled","Cancelled",IF(O152="","No due date",IF(O152&lt;TODAY(),"Overdue",IF(O152-TODAY()&lt;=DUE_SOON_DAYS,"Due soon","On track"))))))</f>
        <v/>
      </c>
      <c r="T152" s="43" t="n"/>
      <c r="U152" s="43" t="n"/>
      <c r="V152" s="40" t="str">
        <f>IF(OR(T152="",U152=""),"",T152*U152)</f>
        <v/>
      </c>
      <c r="W152" s="40" t="str">
        <f>IF(V152="","",IF(V152&gt;=THR_CRITICAL,"Critical",IF(V152&gt;=THR_HIGH,"High",IF(V152&gt;=THR_MEDIUM,"Medium","Low"))))</f>
        <v/>
      </c>
      <c r="X152" s="40" t="str">
        <f>IF(V152="","",IF(V152&lt;=RISK_APPETITE,"Yes","No: escalate"))</f>
        <v/>
      </c>
      <c r="Y152" s="43" t="n"/>
      <c r="Z152" s="44" t="n"/>
      <c r="AA152" s="43" t="n"/>
    </row>
    <row r="153">
      <c r="A153" s="9" t="n"/>
      <c r="B153" s="9" t="n"/>
      <c r="C153" s="9" t="n"/>
      <c r="D153" s="9" t="n"/>
      <c r="E153" s="9" t="n"/>
      <c r="F153" s="9" t="n"/>
      <c r="G153" s="40" t="str">
        <f>IF(OR(E153="",F153=""),"",E153*F153)</f>
        <v/>
      </c>
      <c r="H153" s="40" t="str">
        <f>IF(G153="","",IF(G153&gt;=THR_CRITICAL,"Critical",IF(G153&gt;=THR_HIGH,"High",IF(G153&gt;=THR_MEDIUM,"Medium","Low"))))</f>
        <v/>
      </c>
      <c r="I153" s="9" t="n"/>
      <c r="J153" s="9" t="n"/>
      <c r="K153" s="9" t="n"/>
      <c r="L153" s="9" t="n"/>
      <c r="M153" s="9" t="n"/>
      <c r="N153" s="41" t="n"/>
      <c r="O153" s="41" t="n"/>
      <c r="P153" s="9" t="n"/>
      <c r="Q153" s="42" t="n"/>
      <c r="R153" s="40" t="str">
        <f>IF(OR(O153="",P153="Completed",P153="Cancelled"),"",O153-TODAY())</f>
        <v/>
      </c>
      <c r="S153" s="40" t="str">
        <f>IF(B153="","",IF(P153="Completed","Completed",IF(P153="Cancelled","Cancelled",IF(O153="","No due date",IF(O153&lt;TODAY(),"Overdue",IF(O153-TODAY()&lt;=DUE_SOON_DAYS,"Due soon","On track"))))))</f>
        <v/>
      </c>
      <c r="T153" s="9" t="n"/>
      <c r="U153" s="9" t="n"/>
      <c r="V153" s="40" t="str">
        <f>IF(OR(T153="",U153=""),"",T153*U153)</f>
        <v/>
      </c>
      <c r="W153" s="40" t="str">
        <f>IF(V153="","",IF(V153&gt;=THR_CRITICAL,"Critical",IF(V153&gt;=THR_HIGH,"High",IF(V153&gt;=THR_MEDIUM,"Medium","Low"))))</f>
        <v/>
      </c>
      <c r="X153" s="40" t="str">
        <f>IF(V153="","",IF(V153&lt;=RISK_APPETITE,"Yes","No: escalate"))</f>
        <v/>
      </c>
      <c r="Y153" s="9" t="n"/>
      <c r="Z153" s="41" t="n"/>
      <c r="AA153" s="9" t="n"/>
    </row>
    <row r="154">
      <c r="A154" s="43" t="n"/>
      <c r="B154" s="43" t="n"/>
      <c r="C154" s="43" t="n"/>
      <c r="D154" s="43" t="n"/>
      <c r="E154" s="43" t="n"/>
      <c r="F154" s="43" t="n"/>
      <c r="G154" s="40" t="str">
        <f>IF(OR(E154="",F154=""),"",E154*F154)</f>
        <v/>
      </c>
      <c r="H154" s="40" t="str">
        <f>IF(G154="","",IF(G154&gt;=THR_CRITICAL,"Critical",IF(G154&gt;=THR_HIGH,"High",IF(G154&gt;=THR_MEDIUM,"Medium","Low"))))</f>
        <v/>
      </c>
      <c r="I154" s="43" t="n"/>
      <c r="J154" s="43" t="n"/>
      <c r="K154" s="43" t="n"/>
      <c r="L154" s="43" t="n"/>
      <c r="M154" s="43" t="n"/>
      <c r="N154" s="44" t="n"/>
      <c r="O154" s="44" t="n"/>
      <c r="P154" s="43" t="n"/>
      <c r="Q154" s="45" t="n"/>
      <c r="R154" s="40" t="str">
        <f>IF(OR(O154="",P154="Completed",P154="Cancelled"),"",O154-TODAY())</f>
        <v/>
      </c>
      <c r="S154" s="40" t="str">
        <f>IF(B154="","",IF(P154="Completed","Completed",IF(P154="Cancelled","Cancelled",IF(O154="","No due date",IF(O154&lt;TODAY(),"Overdue",IF(O154-TODAY()&lt;=DUE_SOON_DAYS,"Due soon","On track"))))))</f>
        <v/>
      </c>
      <c r="T154" s="43" t="n"/>
      <c r="U154" s="43" t="n"/>
      <c r="V154" s="40" t="str">
        <f>IF(OR(T154="",U154=""),"",T154*U154)</f>
        <v/>
      </c>
      <c r="W154" s="40" t="str">
        <f>IF(V154="","",IF(V154&gt;=THR_CRITICAL,"Critical",IF(V154&gt;=THR_HIGH,"High",IF(V154&gt;=THR_MEDIUM,"Medium","Low"))))</f>
        <v/>
      </c>
      <c r="X154" s="40" t="str">
        <f>IF(V154="","",IF(V154&lt;=RISK_APPETITE,"Yes","No: escalate"))</f>
        <v/>
      </c>
      <c r="Y154" s="43" t="n"/>
      <c r="Z154" s="44" t="n"/>
      <c r="AA154" s="43" t="n"/>
    </row>
    <row r="155">
      <c r="A155" s="9" t="n"/>
      <c r="B155" s="9" t="n"/>
      <c r="C155" s="9" t="n"/>
      <c r="D155" s="9" t="n"/>
      <c r="E155" s="9" t="n"/>
      <c r="F155" s="9" t="n"/>
      <c r="G155" s="40" t="str">
        <f>IF(OR(E155="",F155=""),"",E155*F155)</f>
        <v/>
      </c>
      <c r="H155" s="40" t="str">
        <f>IF(G155="","",IF(G155&gt;=THR_CRITICAL,"Critical",IF(G155&gt;=THR_HIGH,"High",IF(G155&gt;=THR_MEDIUM,"Medium","Low"))))</f>
        <v/>
      </c>
      <c r="I155" s="9" t="n"/>
      <c r="J155" s="9" t="n"/>
      <c r="K155" s="9" t="n"/>
      <c r="L155" s="9" t="n"/>
      <c r="M155" s="9" t="n"/>
      <c r="N155" s="41" t="n"/>
      <c r="O155" s="41" t="n"/>
      <c r="P155" s="9" t="n"/>
      <c r="Q155" s="42" t="n"/>
      <c r="R155" s="40" t="str">
        <f>IF(OR(O155="",P155="Completed",P155="Cancelled"),"",O155-TODAY())</f>
        <v/>
      </c>
      <c r="S155" s="40" t="str">
        <f>IF(B155="","",IF(P155="Completed","Completed",IF(P155="Cancelled","Cancelled",IF(O155="","No due date",IF(O155&lt;TODAY(),"Overdue",IF(O155-TODAY()&lt;=DUE_SOON_DAYS,"Due soon","On track"))))))</f>
        <v/>
      </c>
      <c r="T155" s="9" t="n"/>
      <c r="U155" s="9" t="n"/>
      <c r="V155" s="40" t="str">
        <f>IF(OR(T155="",U155=""),"",T155*U155)</f>
        <v/>
      </c>
      <c r="W155" s="40" t="str">
        <f>IF(V155="","",IF(V155&gt;=THR_CRITICAL,"Critical",IF(V155&gt;=THR_HIGH,"High",IF(V155&gt;=THR_MEDIUM,"Medium","Low"))))</f>
        <v/>
      </c>
      <c r="X155" s="40" t="str">
        <f>IF(V155="","",IF(V155&lt;=RISK_APPETITE,"Yes","No: escalate"))</f>
        <v/>
      </c>
      <c r="Y155" s="9" t="n"/>
      <c r="Z155" s="41" t="n"/>
      <c r="AA155" s="9" t="n"/>
    </row>
    <row r="156">
      <c r="A156" s="43" t="n"/>
      <c r="B156" s="43" t="n"/>
      <c r="C156" s="43" t="n"/>
      <c r="D156" s="43" t="n"/>
      <c r="E156" s="43" t="n"/>
      <c r="F156" s="43" t="n"/>
      <c r="G156" s="40" t="str">
        <f>IF(OR(E156="",F156=""),"",E156*F156)</f>
        <v/>
      </c>
      <c r="H156" s="40" t="str">
        <f>IF(G156="","",IF(G156&gt;=THR_CRITICAL,"Critical",IF(G156&gt;=THR_HIGH,"High",IF(G156&gt;=THR_MEDIUM,"Medium","Low"))))</f>
        <v/>
      </c>
      <c r="I156" s="43" t="n"/>
      <c r="J156" s="43" t="n"/>
      <c r="K156" s="43" t="n"/>
      <c r="L156" s="43" t="n"/>
      <c r="M156" s="43" t="n"/>
      <c r="N156" s="44" t="n"/>
      <c r="O156" s="44" t="n"/>
      <c r="P156" s="43" t="n"/>
      <c r="Q156" s="45" t="n"/>
      <c r="R156" s="40" t="str">
        <f>IF(OR(O156="",P156="Completed",P156="Cancelled"),"",O156-TODAY())</f>
        <v/>
      </c>
      <c r="S156" s="40" t="str">
        <f>IF(B156="","",IF(P156="Completed","Completed",IF(P156="Cancelled","Cancelled",IF(O156="","No due date",IF(O156&lt;TODAY(),"Overdue",IF(O156-TODAY()&lt;=DUE_SOON_DAYS,"Due soon","On track"))))))</f>
        <v/>
      </c>
      <c r="T156" s="43" t="n"/>
      <c r="U156" s="43" t="n"/>
      <c r="V156" s="40" t="str">
        <f>IF(OR(T156="",U156=""),"",T156*U156)</f>
        <v/>
      </c>
      <c r="W156" s="40" t="str">
        <f>IF(V156="","",IF(V156&gt;=THR_CRITICAL,"Critical",IF(V156&gt;=THR_HIGH,"High",IF(V156&gt;=THR_MEDIUM,"Medium","Low"))))</f>
        <v/>
      </c>
      <c r="X156" s="40" t="str">
        <f>IF(V156="","",IF(V156&lt;=RISK_APPETITE,"Yes","No: escalate"))</f>
        <v/>
      </c>
      <c r="Y156" s="43" t="n"/>
      <c r="Z156" s="44" t="n"/>
      <c r="AA156" s="43" t="n"/>
    </row>
    <row r="157">
      <c r="A157" s="9" t="n"/>
      <c r="B157" s="9" t="n"/>
      <c r="C157" s="9" t="n"/>
      <c r="D157" s="9" t="n"/>
      <c r="E157" s="9" t="n"/>
      <c r="F157" s="9" t="n"/>
      <c r="G157" s="40" t="str">
        <f>IF(OR(E157="",F157=""),"",E157*F157)</f>
        <v/>
      </c>
      <c r="H157" s="40" t="str">
        <f>IF(G157="","",IF(G157&gt;=THR_CRITICAL,"Critical",IF(G157&gt;=THR_HIGH,"High",IF(G157&gt;=THR_MEDIUM,"Medium","Low"))))</f>
        <v/>
      </c>
      <c r="I157" s="9" t="n"/>
      <c r="J157" s="9" t="n"/>
      <c r="K157" s="9" t="n"/>
      <c r="L157" s="9" t="n"/>
      <c r="M157" s="9" t="n"/>
      <c r="N157" s="41" t="n"/>
      <c r="O157" s="41" t="n"/>
      <c r="P157" s="9" t="n"/>
      <c r="Q157" s="42" t="n"/>
      <c r="R157" s="40" t="str">
        <f>IF(OR(O157="",P157="Completed",P157="Cancelled"),"",O157-TODAY())</f>
        <v/>
      </c>
      <c r="S157" s="40" t="str">
        <f>IF(B157="","",IF(P157="Completed","Completed",IF(P157="Cancelled","Cancelled",IF(O157="","No due date",IF(O157&lt;TODAY(),"Overdue",IF(O157-TODAY()&lt;=DUE_SOON_DAYS,"Due soon","On track"))))))</f>
        <v/>
      </c>
      <c r="T157" s="9" t="n"/>
      <c r="U157" s="9" t="n"/>
      <c r="V157" s="40" t="str">
        <f>IF(OR(T157="",U157=""),"",T157*U157)</f>
        <v/>
      </c>
      <c r="W157" s="40" t="str">
        <f>IF(V157="","",IF(V157&gt;=THR_CRITICAL,"Critical",IF(V157&gt;=THR_HIGH,"High",IF(V157&gt;=THR_MEDIUM,"Medium","Low"))))</f>
        <v/>
      </c>
      <c r="X157" s="40" t="str">
        <f>IF(V157="","",IF(V157&lt;=RISK_APPETITE,"Yes","No: escalate"))</f>
        <v/>
      </c>
      <c r="Y157" s="9" t="n"/>
      <c r="Z157" s="41" t="n"/>
      <c r="AA157" s="9" t="n"/>
    </row>
    <row r="158">
      <c r="A158" s="43" t="n"/>
      <c r="B158" s="43" t="n"/>
      <c r="C158" s="43" t="n"/>
      <c r="D158" s="43" t="n"/>
      <c r="E158" s="43" t="n"/>
      <c r="F158" s="43" t="n"/>
      <c r="G158" s="40" t="str">
        <f>IF(OR(E158="",F158=""),"",E158*F158)</f>
        <v/>
      </c>
      <c r="H158" s="40" t="str">
        <f>IF(G158="","",IF(G158&gt;=THR_CRITICAL,"Critical",IF(G158&gt;=THR_HIGH,"High",IF(G158&gt;=THR_MEDIUM,"Medium","Low"))))</f>
        <v/>
      </c>
      <c r="I158" s="43" t="n"/>
      <c r="J158" s="43" t="n"/>
      <c r="K158" s="43" t="n"/>
      <c r="L158" s="43" t="n"/>
      <c r="M158" s="43" t="n"/>
      <c r="N158" s="44" t="n"/>
      <c r="O158" s="44" t="n"/>
      <c r="P158" s="43" t="n"/>
      <c r="Q158" s="45" t="n"/>
      <c r="R158" s="40" t="str">
        <f>IF(OR(O158="",P158="Completed",P158="Cancelled"),"",O158-TODAY())</f>
        <v/>
      </c>
      <c r="S158" s="40" t="str">
        <f>IF(B158="","",IF(P158="Completed","Completed",IF(P158="Cancelled","Cancelled",IF(O158="","No due date",IF(O158&lt;TODAY(),"Overdue",IF(O158-TODAY()&lt;=DUE_SOON_DAYS,"Due soon","On track"))))))</f>
        <v/>
      </c>
      <c r="T158" s="43" t="n"/>
      <c r="U158" s="43" t="n"/>
      <c r="V158" s="40" t="str">
        <f>IF(OR(T158="",U158=""),"",T158*U158)</f>
        <v/>
      </c>
      <c r="W158" s="40" t="str">
        <f>IF(V158="","",IF(V158&gt;=THR_CRITICAL,"Critical",IF(V158&gt;=THR_HIGH,"High",IF(V158&gt;=THR_MEDIUM,"Medium","Low"))))</f>
        <v/>
      </c>
      <c r="X158" s="40" t="str">
        <f>IF(V158="","",IF(V158&lt;=RISK_APPETITE,"Yes","No: escalate"))</f>
        <v/>
      </c>
      <c r="Y158" s="43" t="n"/>
      <c r="Z158" s="44" t="n"/>
      <c r="AA158" s="43" t="n"/>
    </row>
    <row r="159">
      <c r="A159" s="9" t="n"/>
      <c r="B159" s="9" t="n"/>
      <c r="C159" s="9" t="n"/>
      <c r="D159" s="9" t="n"/>
      <c r="E159" s="9" t="n"/>
      <c r="F159" s="9" t="n"/>
      <c r="G159" s="40" t="str">
        <f>IF(OR(E159="",F159=""),"",E159*F159)</f>
        <v/>
      </c>
      <c r="H159" s="40" t="str">
        <f>IF(G159="","",IF(G159&gt;=THR_CRITICAL,"Critical",IF(G159&gt;=THR_HIGH,"High",IF(G159&gt;=THR_MEDIUM,"Medium","Low"))))</f>
        <v/>
      </c>
      <c r="I159" s="9" t="n"/>
      <c r="J159" s="9" t="n"/>
      <c r="K159" s="9" t="n"/>
      <c r="L159" s="9" t="n"/>
      <c r="M159" s="9" t="n"/>
      <c r="N159" s="41" t="n"/>
      <c r="O159" s="41" t="n"/>
      <c r="P159" s="9" t="n"/>
      <c r="Q159" s="42" t="n"/>
      <c r="R159" s="40" t="str">
        <f>IF(OR(O159="",P159="Completed",P159="Cancelled"),"",O159-TODAY())</f>
        <v/>
      </c>
      <c r="S159" s="40" t="str">
        <f>IF(B159="","",IF(P159="Completed","Completed",IF(P159="Cancelled","Cancelled",IF(O159="","No due date",IF(O159&lt;TODAY(),"Overdue",IF(O159-TODAY()&lt;=DUE_SOON_DAYS,"Due soon","On track"))))))</f>
        <v/>
      </c>
      <c r="T159" s="9" t="n"/>
      <c r="U159" s="9" t="n"/>
      <c r="V159" s="40" t="str">
        <f>IF(OR(T159="",U159=""),"",T159*U159)</f>
        <v/>
      </c>
      <c r="W159" s="40" t="str">
        <f>IF(V159="","",IF(V159&gt;=THR_CRITICAL,"Critical",IF(V159&gt;=THR_HIGH,"High",IF(V159&gt;=THR_MEDIUM,"Medium","Low"))))</f>
        <v/>
      </c>
      <c r="X159" s="40" t="str">
        <f>IF(V159="","",IF(V159&lt;=RISK_APPETITE,"Yes","No: escalate"))</f>
        <v/>
      </c>
      <c r="Y159" s="9" t="n"/>
      <c r="Z159" s="41" t="n"/>
      <c r="AA159" s="9" t="n"/>
    </row>
    <row r="160">
      <c r="A160" s="43" t="n"/>
      <c r="B160" s="43" t="n"/>
      <c r="C160" s="43" t="n"/>
      <c r="D160" s="43" t="n"/>
      <c r="E160" s="43" t="n"/>
      <c r="F160" s="43" t="n"/>
      <c r="G160" s="40" t="str">
        <f>IF(OR(E160="",F160=""),"",E160*F160)</f>
        <v/>
      </c>
      <c r="H160" s="40" t="str">
        <f>IF(G160="","",IF(G160&gt;=THR_CRITICAL,"Critical",IF(G160&gt;=THR_HIGH,"High",IF(G160&gt;=THR_MEDIUM,"Medium","Low"))))</f>
        <v/>
      </c>
      <c r="I160" s="43" t="n"/>
      <c r="J160" s="43" t="n"/>
      <c r="K160" s="43" t="n"/>
      <c r="L160" s="43" t="n"/>
      <c r="M160" s="43" t="n"/>
      <c r="N160" s="44" t="n"/>
      <c r="O160" s="44" t="n"/>
      <c r="P160" s="43" t="n"/>
      <c r="Q160" s="45" t="n"/>
      <c r="R160" s="40" t="str">
        <f>IF(OR(O160="",P160="Completed",P160="Cancelled"),"",O160-TODAY())</f>
        <v/>
      </c>
      <c r="S160" s="40" t="str">
        <f>IF(B160="","",IF(P160="Completed","Completed",IF(P160="Cancelled","Cancelled",IF(O160="","No due date",IF(O160&lt;TODAY(),"Overdue",IF(O160-TODAY()&lt;=DUE_SOON_DAYS,"Due soon","On track"))))))</f>
        <v/>
      </c>
      <c r="T160" s="43" t="n"/>
      <c r="U160" s="43" t="n"/>
      <c r="V160" s="40" t="str">
        <f>IF(OR(T160="",U160=""),"",T160*U160)</f>
        <v/>
      </c>
      <c r="W160" s="40" t="str">
        <f>IF(V160="","",IF(V160&gt;=THR_CRITICAL,"Critical",IF(V160&gt;=THR_HIGH,"High",IF(V160&gt;=THR_MEDIUM,"Medium","Low"))))</f>
        <v/>
      </c>
      <c r="X160" s="40" t="str">
        <f>IF(V160="","",IF(V160&lt;=RISK_APPETITE,"Yes","No: escalate"))</f>
        <v/>
      </c>
      <c r="Y160" s="43" t="n"/>
      <c r="Z160" s="44" t="n"/>
      <c r="AA160" s="43" t="n"/>
    </row>
    <row r="161">
      <c r="A161" s="9" t="n"/>
      <c r="B161" s="9" t="n"/>
      <c r="C161" s="9" t="n"/>
      <c r="D161" s="9" t="n"/>
      <c r="E161" s="9" t="n"/>
      <c r="F161" s="9" t="n"/>
      <c r="G161" s="40" t="str">
        <f>IF(OR(E161="",F161=""),"",E161*F161)</f>
        <v/>
      </c>
      <c r="H161" s="40" t="str">
        <f>IF(G161="","",IF(G161&gt;=THR_CRITICAL,"Critical",IF(G161&gt;=THR_HIGH,"High",IF(G161&gt;=THR_MEDIUM,"Medium","Low"))))</f>
        <v/>
      </c>
      <c r="I161" s="9" t="n"/>
      <c r="J161" s="9" t="n"/>
      <c r="K161" s="9" t="n"/>
      <c r="L161" s="9" t="n"/>
      <c r="M161" s="9" t="n"/>
      <c r="N161" s="41" t="n"/>
      <c r="O161" s="41" t="n"/>
      <c r="P161" s="9" t="n"/>
      <c r="Q161" s="42" t="n"/>
      <c r="R161" s="40" t="str">
        <f>IF(OR(O161="",P161="Completed",P161="Cancelled"),"",O161-TODAY())</f>
        <v/>
      </c>
      <c r="S161" s="40" t="str">
        <f>IF(B161="","",IF(P161="Completed","Completed",IF(P161="Cancelled","Cancelled",IF(O161="","No due date",IF(O161&lt;TODAY(),"Overdue",IF(O161-TODAY()&lt;=DUE_SOON_DAYS,"Due soon","On track"))))))</f>
        <v/>
      </c>
      <c r="T161" s="9" t="n"/>
      <c r="U161" s="9" t="n"/>
      <c r="V161" s="40" t="str">
        <f>IF(OR(T161="",U161=""),"",T161*U161)</f>
        <v/>
      </c>
      <c r="W161" s="40" t="str">
        <f>IF(V161="","",IF(V161&gt;=THR_CRITICAL,"Critical",IF(V161&gt;=THR_HIGH,"High",IF(V161&gt;=THR_MEDIUM,"Medium","Low"))))</f>
        <v/>
      </c>
      <c r="X161" s="40" t="str">
        <f>IF(V161="","",IF(V161&lt;=RISK_APPETITE,"Yes","No: escalate"))</f>
        <v/>
      </c>
      <c r="Y161" s="9" t="n"/>
      <c r="Z161" s="41" t="n"/>
      <c r="AA161" s="9" t="n"/>
    </row>
    <row r="162">
      <c r="A162" s="43" t="n"/>
      <c r="B162" s="43" t="n"/>
      <c r="C162" s="43" t="n"/>
      <c r="D162" s="43" t="n"/>
      <c r="E162" s="43" t="n"/>
      <c r="F162" s="43" t="n"/>
      <c r="G162" s="40" t="str">
        <f>IF(OR(E162="",F162=""),"",E162*F162)</f>
        <v/>
      </c>
      <c r="H162" s="40" t="str">
        <f>IF(G162="","",IF(G162&gt;=THR_CRITICAL,"Critical",IF(G162&gt;=THR_HIGH,"High",IF(G162&gt;=THR_MEDIUM,"Medium","Low"))))</f>
        <v/>
      </c>
      <c r="I162" s="43" t="n"/>
      <c r="J162" s="43" t="n"/>
      <c r="K162" s="43" t="n"/>
      <c r="L162" s="43" t="n"/>
      <c r="M162" s="43" t="n"/>
      <c r="N162" s="44" t="n"/>
      <c r="O162" s="44" t="n"/>
      <c r="P162" s="43" t="n"/>
      <c r="Q162" s="45" t="n"/>
      <c r="R162" s="40" t="str">
        <f>IF(OR(O162="",P162="Completed",P162="Cancelled"),"",O162-TODAY())</f>
        <v/>
      </c>
      <c r="S162" s="40" t="str">
        <f>IF(B162="","",IF(P162="Completed","Completed",IF(P162="Cancelled","Cancelled",IF(O162="","No due date",IF(O162&lt;TODAY(),"Overdue",IF(O162-TODAY()&lt;=DUE_SOON_DAYS,"Due soon","On track"))))))</f>
        <v/>
      </c>
      <c r="T162" s="43" t="n"/>
      <c r="U162" s="43" t="n"/>
      <c r="V162" s="40" t="str">
        <f>IF(OR(T162="",U162=""),"",T162*U162)</f>
        <v/>
      </c>
      <c r="W162" s="40" t="str">
        <f>IF(V162="","",IF(V162&gt;=THR_CRITICAL,"Critical",IF(V162&gt;=THR_HIGH,"High",IF(V162&gt;=THR_MEDIUM,"Medium","Low"))))</f>
        <v/>
      </c>
      <c r="X162" s="40" t="str">
        <f>IF(V162="","",IF(V162&lt;=RISK_APPETITE,"Yes","No: escalate"))</f>
        <v/>
      </c>
      <c r="Y162" s="43" t="n"/>
      <c r="Z162" s="44" t="n"/>
      <c r="AA162" s="43" t="n"/>
    </row>
    <row r="163">
      <c r="A163" s="9" t="n"/>
      <c r="B163" s="9" t="n"/>
      <c r="C163" s="9" t="n"/>
      <c r="D163" s="9" t="n"/>
      <c r="E163" s="9" t="n"/>
      <c r="F163" s="9" t="n"/>
      <c r="G163" s="40" t="str">
        <f>IF(OR(E163="",F163=""),"",E163*F163)</f>
        <v/>
      </c>
      <c r="H163" s="40" t="str">
        <f>IF(G163="","",IF(G163&gt;=THR_CRITICAL,"Critical",IF(G163&gt;=THR_HIGH,"High",IF(G163&gt;=THR_MEDIUM,"Medium","Low"))))</f>
        <v/>
      </c>
      <c r="I163" s="9" t="n"/>
      <c r="J163" s="9" t="n"/>
      <c r="K163" s="9" t="n"/>
      <c r="L163" s="9" t="n"/>
      <c r="M163" s="9" t="n"/>
      <c r="N163" s="41" t="n"/>
      <c r="O163" s="41" t="n"/>
      <c r="P163" s="9" t="n"/>
      <c r="Q163" s="42" t="n"/>
      <c r="R163" s="40" t="str">
        <f>IF(OR(O163="",P163="Completed",P163="Cancelled"),"",O163-TODAY())</f>
        <v/>
      </c>
      <c r="S163" s="40" t="str">
        <f>IF(B163="","",IF(P163="Completed","Completed",IF(P163="Cancelled","Cancelled",IF(O163="","No due date",IF(O163&lt;TODAY(),"Overdue",IF(O163-TODAY()&lt;=DUE_SOON_DAYS,"Due soon","On track"))))))</f>
        <v/>
      </c>
      <c r="T163" s="9" t="n"/>
      <c r="U163" s="9" t="n"/>
      <c r="V163" s="40" t="str">
        <f>IF(OR(T163="",U163=""),"",T163*U163)</f>
        <v/>
      </c>
      <c r="W163" s="40" t="str">
        <f>IF(V163="","",IF(V163&gt;=THR_CRITICAL,"Critical",IF(V163&gt;=THR_HIGH,"High",IF(V163&gt;=THR_MEDIUM,"Medium","Low"))))</f>
        <v/>
      </c>
      <c r="X163" s="40" t="str">
        <f>IF(V163="","",IF(V163&lt;=RISK_APPETITE,"Yes","No: escalate"))</f>
        <v/>
      </c>
      <c r="Y163" s="9" t="n"/>
      <c r="Z163" s="41" t="n"/>
      <c r="AA163" s="9" t="n"/>
    </row>
    <row r="164">
      <c r="A164" s="43" t="n"/>
      <c r="B164" s="43" t="n"/>
      <c r="C164" s="43" t="n"/>
      <c r="D164" s="43" t="n"/>
      <c r="E164" s="43" t="n"/>
      <c r="F164" s="43" t="n"/>
      <c r="G164" s="40" t="str">
        <f>IF(OR(E164="",F164=""),"",E164*F164)</f>
        <v/>
      </c>
      <c r="H164" s="40" t="str">
        <f>IF(G164="","",IF(G164&gt;=THR_CRITICAL,"Critical",IF(G164&gt;=THR_HIGH,"High",IF(G164&gt;=THR_MEDIUM,"Medium","Low"))))</f>
        <v/>
      </c>
      <c r="I164" s="43" t="n"/>
      <c r="J164" s="43" t="n"/>
      <c r="K164" s="43" t="n"/>
      <c r="L164" s="43" t="n"/>
      <c r="M164" s="43" t="n"/>
      <c r="N164" s="44" t="n"/>
      <c r="O164" s="44" t="n"/>
      <c r="P164" s="43" t="n"/>
      <c r="Q164" s="45" t="n"/>
      <c r="R164" s="40" t="str">
        <f>IF(OR(O164="",P164="Completed",P164="Cancelled"),"",O164-TODAY())</f>
        <v/>
      </c>
      <c r="S164" s="40" t="str">
        <f>IF(B164="","",IF(P164="Completed","Completed",IF(P164="Cancelled","Cancelled",IF(O164="","No due date",IF(O164&lt;TODAY(),"Overdue",IF(O164-TODAY()&lt;=DUE_SOON_DAYS,"Due soon","On track"))))))</f>
        <v/>
      </c>
      <c r="T164" s="43" t="n"/>
      <c r="U164" s="43" t="n"/>
      <c r="V164" s="40" t="str">
        <f>IF(OR(T164="",U164=""),"",T164*U164)</f>
        <v/>
      </c>
      <c r="W164" s="40" t="str">
        <f>IF(V164="","",IF(V164&gt;=THR_CRITICAL,"Critical",IF(V164&gt;=THR_HIGH,"High",IF(V164&gt;=THR_MEDIUM,"Medium","Low"))))</f>
        <v/>
      </c>
      <c r="X164" s="40" t="str">
        <f>IF(V164="","",IF(V164&lt;=RISK_APPETITE,"Yes","No: escalate"))</f>
        <v/>
      </c>
      <c r="Y164" s="43" t="n"/>
      <c r="Z164" s="44" t="n"/>
      <c r="AA164" s="43" t="n"/>
    </row>
    <row r="165">
      <c r="A165" s="9" t="n"/>
      <c r="B165" s="9" t="n"/>
      <c r="C165" s="9" t="n"/>
      <c r="D165" s="9" t="n"/>
      <c r="E165" s="9" t="n"/>
      <c r="F165" s="9" t="n"/>
      <c r="G165" s="40" t="str">
        <f>IF(OR(E165="",F165=""),"",E165*F165)</f>
        <v/>
      </c>
      <c r="H165" s="40" t="str">
        <f>IF(G165="","",IF(G165&gt;=THR_CRITICAL,"Critical",IF(G165&gt;=THR_HIGH,"High",IF(G165&gt;=THR_MEDIUM,"Medium","Low"))))</f>
        <v/>
      </c>
      <c r="I165" s="9" t="n"/>
      <c r="J165" s="9" t="n"/>
      <c r="K165" s="9" t="n"/>
      <c r="L165" s="9" t="n"/>
      <c r="M165" s="9" t="n"/>
      <c r="N165" s="41" t="n"/>
      <c r="O165" s="41" t="n"/>
      <c r="P165" s="9" t="n"/>
      <c r="Q165" s="42" t="n"/>
      <c r="R165" s="40" t="str">
        <f>IF(OR(O165="",P165="Completed",P165="Cancelled"),"",O165-TODAY())</f>
        <v/>
      </c>
      <c r="S165" s="40" t="str">
        <f>IF(B165="","",IF(P165="Completed","Completed",IF(P165="Cancelled","Cancelled",IF(O165="","No due date",IF(O165&lt;TODAY(),"Overdue",IF(O165-TODAY()&lt;=DUE_SOON_DAYS,"Due soon","On track"))))))</f>
        <v/>
      </c>
      <c r="T165" s="9" t="n"/>
      <c r="U165" s="9" t="n"/>
      <c r="V165" s="40" t="str">
        <f>IF(OR(T165="",U165=""),"",T165*U165)</f>
        <v/>
      </c>
      <c r="W165" s="40" t="str">
        <f>IF(V165="","",IF(V165&gt;=THR_CRITICAL,"Critical",IF(V165&gt;=THR_HIGH,"High",IF(V165&gt;=THR_MEDIUM,"Medium","Low"))))</f>
        <v/>
      </c>
      <c r="X165" s="40" t="str">
        <f>IF(V165="","",IF(V165&lt;=RISK_APPETITE,"Yes","No: escalate"))</f>
        <v/>
      </c>
      <c r="Y165" s="9" t="n"/>
      <c r="Z165" s="41" t="n"/>
      <c r="AA165" s="9" t="n"/>
    </row>
    <row r="166">
      <c r="A166" s="43" t="n"/>
      <c r="B166" s="43" t="n"/>
      <c r="C166" s="43" t="n"/>
      <c r="D166" s="43" t="n"/>
      <c r="E166" s="43" t="n"/>
      <c r="F166" s="43" t="n"/>
      <c r="G166" s="40" t="str">
        <f>IF(OR(E166="",F166=""),"",E166*F166)</f>
        <v/>
      </c>
      <c r="H166" s="40" t="str">
        <f>IF(G166="","",IF(G166&gt;=THR_CRITICAL,"Critical",IF(G166&gt;=THR_HIGH,"High",IF(G166&gt;=THR_MEDIUM,"Medium","Low"))))</f>
        <v/>
      </c>
      <c r="I166" s="43" t="n"/>
      <c r="J166" s="43" t="n"/>
      <c r="K166" s="43" t="n"/>
      <c r="L166" s="43" t="n"/>
      <c r="M166" s="43" t="n"/>
      <c r="N166" s="44" t="n"/>
      <c r="O166" s="44" t="n"/>
      <c r="P166" s="43" t="n"/>
      <c r="Q166" s="45" t="n"/>
      <c r="R166" s="40" t="str">
        <f>IF(OR(O166="",P166="Completed",P166="Cancelled"),"",O166-TODAY())</f>
        <v/>
      </c>
      <c r="S166" s="40" t="str">
        <f>IF(B166="","",IF(P166="Completed","Completed",IF(P166="Cancelled","Cancelled",IF(O166="","No due date",IF(O166&lt;TODAY(),"Overdue",IF(O166-TODAY()&lt;=DUE_SOON_DAYS,"Due soon","On track"))))))</f>
        <v/>
      </c>
      <c r="T166" s="43" t="n"/>
      <c r="U166" s="43" t="n"/>
      <c r="V166" s="40" t="str">
        <f>IF(OR(T166="",U166=""),"",T166*U166)</f>
        <v/>
      </c>
      <c r="W166" s="40" t="str">
        <f>IF(V166="","",IF(V166&gt;=THR_CRITICAL,"Critical",IF(V166&gt;=THR_HIGH,"High",IF(V166&gt;=THR_MEDIUM,"Medium","Low"))))</f>
        <v/>
      </c>
      <c r="X166" s="40" t="str">
        <f>IF(V166="","",IF(V166&lt;=RISK_APPETITE,"Yes","No: escalate"))</f>
        <v/>
      </c>
      <c r="Y166" s="43" t="n"/>
      <c r="Z166" s="44" t="n"/>
      <c r="AA166" s="43" t="n"/>
    </row>
    <row r="167">
      <c r="A167" s="9" t="n"/>
      <c r="B167" s="9" t="n"/>
      <c r="C167" s="9" t="n"/>
      <c r="D167" s="9" t="n"/>
      <c r="E167" s="9" t="n"/>
      <c r="F167" s="9" t="n"/>
      <c r="G167" s="40" t="str">
        <f>IF(OR(E167="",F167=""),"",E167*F167)</f>
        <v/>
      </c>
      <c r="H167" s="40" t="str">
        <f>IF(G167="","",IF(G167&gt;=THR_CRITICAL,"Critical",IF(G167&gt;=THR_HIGH,"High",IF(G167&gt;=THR_MEDIUM,"Medium","Low"))))</f>
        <v/>
      </c>
      <c r="I167" s="9" t="n"/>
      <c r="J167" s="9" t="n"/>
      <c r="K167" s="9" t="n"/>
      <c r="L167" s="9" t="n"/>
      <c r="M167" s="9" t="n"/>
      <c r="N167" s="41" t="n"/>
      <c r="O167" s="41" t="n"/>
      <c r="P167" s="9" t="n"/>
      <c r="Q167" s="42" t="n"/>
      <c r="R167" s="40" t="str">
        <f>IF(OR(O167="",P167="Completed",P167="Cancelled"),"",O167-TODAY())</f>
        <v/>
      </c>
      <c r="S167" s="40" t="str">
        <f>IF(B167="","",IF(P167="Completed","Completed",IF(P167="Cancelled","Cancelled",IF(O167="","No due date",IF(O167&lt;TODAY(),"Overdue",IF(O167-TODAY()&lt;=DUE_SOON_DAYS,"Due soon","On track"))))))</f>
        <v/>
      </c>
      <c r="T167" s="9" t="n"/>
      <c r="U167" s="9" t="n"/>
      <c r="V167" s="40" t="str">
        <f>IF(OR(T167="",U167=""),"",T167*U167)</f>
        <v/>
      </c>
      <c r="W167" s="40" t="str">
        <f>IF(V167="","",IF(V167&gt;=THR_CRITICAL,"Critical",IF(V167&gt;=THR_HIGH,"High",IF(V167&gt;=THR_MEDIUM,"Medium","Low"))))</f>
        <v/>
      </c>
      <c r="X167" s="40" t="str">
        <f>IF(V167="","",IF(V167&lt;=RISK_APPETITE,"Yes","No: escalate"))</f>
        <v/>
      </c>
      <c r="Y167" s="9" t="n"/>
      <c r="Z167" s="41" t="n"/>
      <c r="AA167" s="9" t="n"/>
    </row>
    <row r="168">
      <c r="A168" s="43" t="n"/>
      <c r="B168" s="43" t="n"/>
      <c r="C168" s="43" t="n"/>
      <c r="D168" s="43" t="n"/>
      <c r="E168" s="43" t="n"/>
      <c r="F168" s="43" t="n"/>
      <c r="G168" s="40" t="str">
        <f>IF(OR(E168="",F168=""),"",E168*F168)</f>
        <v/>
      </c>
      <c r="H168" s="40" t="str">
        <f>IF(G168="","",IF(G168&gt;=THR_CRITICAL,"Critical",IF(G168&gt;=THR_HIGH,"High",IF(G168&gt;=THR_MEDIUM,"Medium","Low"))))</f>
        <v/>
      </c>
      <c r="I168" s="43" t="n"/>
      <c r="J168" s="43" t="n"/>
      <c r="K168" s="43" t="n"/>
      <c r="L168" s="43" t="n"/>
      <c r="M168" s="43" t="n"/>
      <c r="N168" s="44" t="n"/>
      <c r="O168" s="44" t="n"/>
      <c r="P168" s="43" t="n"/>
      <c r="Q168" s="45" t="n"/>
      <c r="R168" s="40" t="str">
        <f>IF(OR(O168="",P168="Completed",P168="Cancelled"),"",O168-TODAY())</f>
        <v/>
      </c>
      <c r="S168" s="40" t="str">
        <f>IF(B168="","",IF(P168="Completed","Completed",IF(P168="Cancelled","Cancelled",IF(O168="","No due date",IF(O168&lt;TODAY(),"Overdue",IF(O168-TODAY()&lt;=DUE_SOON_DAYS,"Due soon","On track"))))))</f>
        <v/>
      </c>
      <c r="T168" s="43" t="n"/>
      <c r="U168" s="43" t="n"/>
      <c r="V168" s="40" t="str">
        <f>IF(OR(T168="",U168=""),"",T168*U168)</f>
        <v/>
      </c>
      <c r="W168" s="40" t="str">
        <f>IF(V168="","",IF(V168&gt;=THR_CRITICAL,"Critical",IF(V168&gt;=THR_HIGH,"High",IF(V168&gt;=THR_MEDIUM,"Medium","Low"))))</f>
        <v/>
      </c>
      <c r="X168" s="40" t="str">
        <f>IF(V168="","",IF(V168&lt;=RISK_APPETITE,"Yes","No: escalate"))</f>
        <v/>
      </c>
      <c r="Y168" s="43" t="n"/>
      <c r="Z168" s="44" t="n"/>
      <c r="AA168" s="43" t="n"/>
    </row>
    <row r="169">
      <c r="A169" s="9" t="n"/>
      <c r="B169" s="9" t="n"/>
      <c r="C169" s="9" t="n"/>
      <c r="D169" s="9" t="n"/>
      <c r="E169" s="9" t="n"/>
      <c r="F169" s="9" t="n"/>
      <c r="G169" s="40" t="str">
        <f>IF(OR(E169="",F169=""),"",E169*F169)</f>
        <v/>
      </c>
      <c r="H169" s="40" t="str">
        <f>IF(G169="","",IF(G169&gt;=THR_CRITICAL,"Critical",IF(G169&gt;=THR_HIGH,"High",IF(G169&gt;=THR_MEDIUM,"Medium","Low"))))</f>
        <v/>
      </c>
      <c r="I169" s="9" t="n"/>
      <c r="J169" s="9" t="n"/>
      <c r="K169" s="9" t="n"/>
      <c r="L169" s="9" t="n"/>
      <c r="M169" s="9" t="n"/>
      <c r="N169" s="41" t="n"/>
      <c r="O169" s="41" t="n"/>
      <c r="P169" s="9" t="n"/>
      <c r="Q169" s="42" t="n"/>
      <c r="R169" s="40" t="str">
        <f>IF(OR(O169="",P169="Completed",P169="Cancelled"),"",O169-TODAY())</f>
        <v/>
      </c>
      <c r="S169" s="40" t="str">
        <f>IF(B169="","",IF(P169="Completed","Completed",IF(P169="Cancelled","Cancelled",IF(O169="","No due date",IF(O169&lt;TODAY(),"Overdue",IF(O169-TODAY()&lt;=DUE_SOON_DAYS,"Due soon","On track"))))))</f>
        <v/>
      </c>
      <c r="T169" s="9" t="n"/>
      <c r="U169" s="9" t="n"/>
      <c r="V169" s="40" t="str">
        <f>IF(OR(T169="",U169=""),"",T169*U169)</f>
        <v/>
      </c>
      <c r="W169" s="40" t="str">
        <f>IF(V169="","",IF(V169&gt;=THR_CRITICAL,"Critical",IF(V169&gt;=THR_HIGH,"High",IF(V169&gt;=THR_MEDIUM,"Medium","Low"))))</f>
        <v/>
      </c>
      <c r="X169" s="40" t="str">
        <f>IF(V169="","",IF(V169&lt;=RISK_APPETITE,"Yes","No: escalate"))</f>
        <v/>
      </c>
      <c r="Y169" s="9" t="n"/>
      <c r="Z169" s="41" t="n"/>
      <c r="AA169" s="9" t="n"/>
    </row>
    <row r="170">
      <c r="A170" s="43" t="n"/>
      <c r="B170" s="43" t="n"/>
      <c r="C170" s="43" t="n"/>
      <c r="D170" s="43" t="n"/>
      <c r="E170" s="43" t="n"/>
      <c r="F170" s="43" t="n"/>
      <c r="G170" s="40" t="str">
        <f>IF(OR(E170="",F170=""),"",E170*F170)</f>
        <v/>
      </c>
      <c r="H170" s="40" t="str">
        <f>IF(G170="","",IF(G170&gt;=THR_CRITICAL,"Critical",IF(G170&gt;=THR_HIGH,"High",IF(G170&gt;=THR_MEDIUM,"Medium","Low"))))</f>
        <v/>
      </c>
      <c r="I170" s="43" t="n"/>
      <c r="J170" s="43" t="n"/>
      <c r="K170" s="43" t="n"/>
      <c r="L170" s="43" t="n"/>
      <c r="M170" s="43" t="n"/>
      <c r="N170" s="44" t="n"/>
      <c r="O170" s="44" t="n"/>
      <c r="P170" s="43" t="n"/>
      <c r="Q170" s="45" t="n"/>
      <c r="R170" s="40" t="str">
        <f>IF(OR(O170="",P170="Completed",P170="Cancelled"),"",O170-TODAY())</f>
        <v/>
      </c>
      <c r="S170" s="40" t="str">
        <f>IF(B170="","",IF(P170="Completed","Completed",IF(P170="Cancelled","Cancelled",IF(O170="","No due date",IF(O170&lt;TODAY(),"Overdue",IF(O170-TODAY()&lt;=DUE_SOON_DAYS,"Due soon","On track"))))))</f>
        <v/>
      </c>
      <c r="T170" s="43" t="n"/>
      <c r="U170" s="43" t="n"/>
      <c r="V170" s="40" t="str">
        <f>IF(OR(T170="",U170=""),"",T170*U170)</f>
        <v/>
      </c>
      <c r="W170" s="40" t="str">
        <f>IF(V170="","",IF(V170&gt;=THR_CRITICAL,"Critical",IF(V170&gt;=THR_HIGH,"High",IF(V170&gt;=THR_MEDIUM,"Medium","Low"))))</f>
        <v/>
      </c>
      <c r="X170" s="40" t="str">
        <f>IF(V170="","",IF(V170&lt;=RISK_APPETITE,"Yes","No: escalate"))</f>
        <v/>
      </c>
      <c r="Y170" s="43" t="n"/>
      <c r="Z170" s="44" t="n"/>
      <c r="AA170" s="43" t="n"/>
    </row>
    <row r="171">
      <c r="A171" s="9" t="n"/>
      <c r="B171" s="9" t="n"/>
      <c r="C171" s="9" t="n"/>
      <c r="D171" s="9" t="n"/>
      <c r="E171" s="9" t="n"/>
      <c r="F171" s="9" t="n"/>
      <c r="G171" s="40" t="str">
        <f>IF(OR(E171="",F171=""),"",E171*F171)</f>
        <v/>
      </c>
      <c r="H171" s="40" t="str">
        <f>IF(G171="","",IF(G171&gt;=THR_CRITICAL,"Critical",IF(G171&gt;=THR_HIGH,"High",IF(G171&gt;=THR_MEDIUM,"Medium","Low"))))</f>
        <v/>
      </c>
      <c r="I171" s="9" t="n"/>
      <c r="J171" s="9" t="n"/>
      <c r="K171" s="9" t="n"/>
      <c r="L171" s="9" t="n"/>
      <c r="M171" s="9" t="n"/>
      <c r="N171" s="41" t="n"/>
      <c r="O171" s="41" t="n"/>
      <c r="P171" s="9" t="n"/>
      <c r="Q171" s="42" t="n"/>
      <c r="R171" s="40" t="str">
        <f>IF(OR(O171="",P171="Completed",P171="Cancelled"),"",O171-TODAY())</f>
        <v/>
      </c>
      <c r="S171" s="40" t="str">
        <f>IF(B171="","",IF(P171="Completed","Completed",IF(P171="Cancelled","Cancelled",IF(O171="","No due date",IF(O171&lt;TODAY(),"Overdue",IF(O171-TODAY()&lt;=DUE_SOON_DAYS,"Due soon","On track"))))))</f>
        <v/>
      </c>
      <c r="T171" s="9" t="n"/>
      <c r="U171" s="9" t="n"/>
      <c r="V171" s="40" t="str">
        <f>IF(OR(T171="",U171=""),"",T171*U171)</f>
        <v/>
      </c>
      <c r="W171" s="40" t="str">
        <f>IF(V171="","",IF(V171&gt;=THR_CRITICAL,"Critical",IF(V171&gt;=THR_HIGH,"High",IF(V171&gt;=THR_MEDIUM,"Medium","Low"))))</f>
        <v/>
      </c>
      <c r="X171" s="40" t="str">
        <f>IF(V171="","",IF(V171&lt;=RISK_APPETITE,"Yes","No: escalate"))</f>
        <v/>
      </c>
      <c r="Y171" s="9" t="n"/>
      <c r="Z171" s="41" t="n"/>
      <c r="AA171" s="9" t="n"/>
    </row>
    <row r="172">
      <c r="A172" s="43" t="n"/>
      <c r="B172" s="43" t="n"/>
      <c r="C172" s="43" t="n"/>
      <c r="D172" s="43" t="n"/>
      <c r="E172" s="43" t="n"/>
      <c r="F172" s="43" t="n"/>
      <c r="G172" s="40" t="str">
        <f>IF(OR(E172="",F172=""),"",E172*F172)</f>
        <v/>
      </c>
      <c r="H172" s="40" t="str">
        <f>IF(G172="","",IF(G172&gt;=THR_CRITICAL,"Critical",IF(G172&gt;=THR_HIGH,"High",IF(G172&gt;=THR_MEDIUM,"Medium","Low"))))</f>
        <v/>
      </c>
      <c r="I172" s="43" t="n"/>
      <c r="J172" s="43" t="n"/>
      <c r="K172" s="43" t="n"/>
      <c r="L172" s="43" t="n"/>
      <c r="M172" s="43" t="n"/>
      <c r="N172" s="44" t="n"/>
      <c r="O172" s="44" t="n"/>
      <c r="P172" s="43" t="n"/>
      <c r="Q172" s="45" t="n"/>
      <c r="R172" s="40" t="str">
        <f>IF(OR(O172="",P172="Completed",P172="Cancelled"),"",O172-TODAY())</f>
        <v/>
      </c>
      <c r="S172" s="40" t="str">
        <f>IF(B172="","",IF(P172="Completed","Completed",IF(P172="Cancelled","Cancelled",IF(O172="","No due date",IF(O172&lt;TODAY(),"Overdue",IF(O172-TODAY()&lt;=DUE_SOON_DAYS,"Due soon","On track"))))))</f>
        <v/>
      </c>
      <c r="T172" s="43" t="n"/>
      <c r="U172" s="43" t="n"/>
      <c r="V172" s="40" t="str">
        <f>IF(OR(T172="",U172=""),"",T172*U172)</f>
        <v/>
      </c>
      <c r="W172" s="40" t="str">
        <f>IF(V172="","",IF(V172&gt;=THR_CRITICAL,"Critical",IF(V172&gt;=THR_HIGH,"High",IF(V172&gt;=THR_MEDIUM,"Medium","Low"))))</f>
        <v/>
      </c>
      <c r="X172" s="40" t="str">
        <f>IF(V172="","",IF(V172&lt;=RISK_APPETITE,"Yes","No: escalate"))</f>
        <v/>
      </c>
      <c r="Y172" s="43" t="n"/>
      <c r="Z172" s="44" t="n"/>
      <c r="AA172" s="43" t="n"/>
    </row>
    <row r="173">
      <c r="A173" s="9" t="n"/>
      <c r="B173" s="9" t="n"/>
      <c r="C173" s="9" t="n"/>
      <c r="D173" s="9" t="n"/>
      <c r="E173" s="9" t="n"/>
      <c r="F173" s="9" t="n"/>
      <c r="G173" s="40" t="str">
        <f>IF(OR(E173="",F173=""),"",E173*F173)</f>
        <v/>
      </c>
      <c r="H173" s="40" t="str">
        <f>IF(G173="","",IF(G173&gt;=THR_CRITICAL,"Critical",IF(G173&gt;=THR_HIGH,"High",IF(G173&gt;=THR_MEDIUM,"Medium","Low"))))</f>
        <v/>
      </c>
      <c r="I173" s="9" t="n"/>
      <c r="J173" s="9" t="n"/>
      <c r="K173" s="9" t="n"/>
      <c r="L173" s="9" t="n"/>
      <c r="M173" s="9" t="n"/>
      <c r="N173" s="41" t="n"/>
      <c r="O173" s="41" t="n"/>
      <c r="P173" s="9" t="n"/>
      <c r="Q173" s="42" t="n"/>
      <c r="R173" s="40" t="str">
        <f>IF(OR(O173="",P173="Completed",P173="Cancelled"),"",O173-TODAY())</f>
        <v/>
      </c>
      <c r="S173" s="40" t="str">
        <f>IF(B173="","",IF(P173="Completed","Completed",IF(P173="Cancelled","Cancelled",IF(O173="","No due date",IF(O173&lt;TODAY(),"Overdue",IF(O173-TODAY()&lt;=DUE_SOON_DAYS,"Due soon","On track"))))))</f>
        <v/>
      </c>
      <c r="T173" s="9" t="n"/>
      <c r="U173" s="9" t="n"/>
      <c r="V173" s="40" t="str">
        <f>IF(OR(T173="",U173=""),"",T173*U173)</f>
        <v/>
      </c>
      <c r="W173" s="40" t="str">
        <f>IF(V173="","",IF(V173&gt;=THR_CRITICAL,"Critical",IF(V173&gt;=THR_HIGH,"High",IF(V173&gt;=THR_MEDIUM,"Medium","Low"))))</f>
        <v/>
      </c>
      <c r="X173" s="40" t="str">
        <f>IF(V173="","",IF(V173&lt;=RISK_APPETITE,"Yes","No: escalate"))</f>
        <v/>
      </c>
      <c r="Y173" s="9" t="n"/>
      <c r="Z173" s="41" t="n"/>
      <c r="AA173" s="9" t="n"/>
    </row>
    <row r="174">
      <c r="A174" s="43" t="n"/>
      <c r="B174" s="43" t="n"/>
      <c r="C174" s="43" t="n"/>
      <c r="D174" s="43" t="n"/>
      <c r="E174" s="43" t="n"/>
      <c r="F174" s="43" t="n"/>
      <c r="G174" s="40" t="str">
        <f>IF(OR(E174="",F174=""),"",E174*F174)</f>
        <v/>
      </c>
      <c r="H174" s="40" t="str">
        <f>IF(G174="","",IF(G174&gt;=THR_CRITICAL,"Critical",IF(G174&gt;=THR_HIGH,"High",IF(G174&gt;=THR_MEDIUM,"Medium","Low"))))</f>
        <v/>
      </c>
      <c r="I174" s="43" t="n"/>
      <c r="J174" s="43" t="n"/>
      <c r="K174" s="43" t="n"/>
      <c r="L174" s="43" t="n"/>
      <c r="M174" s="43" t="n"/>
      <c r="N174" s="44" t="n"/>
      <c r="O174" s="44" t="n"/>
      <c r="P174" s="43" t="n"/>
      <c r="Q174" s="45" t="n"/>
      <c r="R174" s="40" t="str">
        <f>IF(OR(O174="",P174="Completed",P174="Cancelled"),"",O174-TODAY())</f>
        <v/>
      </c>
      <c r="S174" s="40" t="str">
        <f>IF(B174="","",IF(P174="Completed","Completed",IF(P174="Cancelled","Cancelled",IF(O174="","No due date",IF(O174&lt;TODAY(),"Overdue",IF(O174-TODAY()&lt;=DUE_SOON_DAYS,"Due soon","On track"))))))</f>
        <v/>
      </c>
      <c r="T174" s="43" t="n"/>
      <c r="U174" s="43" t="n"/>
      <c r="V174" s="40" t="str">
        <f>IF(OR(T174="",U174=""),"",T174*U174)</f>
        <v/>
      </c>
      <c r="W174" s="40" t="str">
        <f>IF(V174="","",IF(V174&gt;=THR_CRITICAL,"Critical",IF(V174&gt;=THR_HIGH,"High",IF(V174&gt;=THR_MEDIUM,"Medium","Low"))))</f>
        <v/>
      </c>
      <c r="X174" s="40" t="str">
        <f>IF(V174="","",IF(V174&lt;=RISK_APPETITE,"Yes","No: escalate"))</f>
        <v/>
      </c>
      <c r="Y174" s="43" t="n"/>
      <c r="Z174" s="44" t="n"/>
      <c r="AA174" s="43" t="n"/>
    </row>
    <row r="175">
      <c r="A175" s="9" t="n"/>
      <c r="B175" s="9" t="n"/>
      <c r="C175" s="9" t="n"/>
      <c r="D175" s="9" t="n"/>
      <c r="E175" s="9" t="n"/>
      <c r="F175" s="9" t="n"/>
      <c r="G175" s="40" t="str">
        <f>IF(OR(E175="",F175=""),"",E175*F175)</f>
        <v/>
      </c>
      <c r="H175" s="40" t="str">
        <f>IF(G175="","",IF(G175&gt;=THR_CRITICAL,"Critical",IF(G175&gt;=THR_HIGH,"High",IF(G175&gt;=THR_MEDIUM,"Medium","Low"))))</f>
        <v/>
      </c>
      <c r="I175" s="9" t="n"/>
      <c r="J175" s="9" t="n"/>
      <c r="K175" s="9" t="n"/>
      <c r="L175" s="9" t="n"/>
      <c r="M175" s="9" t="n"/>
      <c r="N175" s="41" t="n"/>
      <c r="O175" s="41" t="n"/>
      <c r="P175" s="9" t="n"/>
      <c r="Q175" s="42" t="n"/>
      <c r="R175" s="40" t="str">
        <f>IF(OR(O175="",P175="Completed",P175="Cancelled"),"",O175-TODAY())</f>
        <v/>
      </c>
      <c r="S175" s="40" t="str">
        <f>IF(B175="","",IF(P175="Completed","Completed",IF(P175="Cancelled","Cancelled",IF(O175="","No due date",IF(O175&lt;TODAY(),"Overdue",IF(O175-TODAY()&lt;=DUE_SOON_DAYS,"Due soon","On track"))))))</f>
        <v/>
      </c>
      <c r="T175" s="9" t="n"/>
      <c r="U175" s="9" t="n"/>
      <c r="V175" s="40" t="str">
        <f>IF(OR(T175="",U175=""),"",T175*U175)</f>
        <v/>
      </c>
      <c r="W175" s="40" t="str">
        <f>IF(V175="","",IF(V175&gt;=THR_CRITICAL,"Critical",IF(V175&gt;=THR_HIGH,"High",IF(V175&gt;=THR_MEDIUM,"Medium","Low"))))</f>
        <v/>
      </c>
      <c r="X175" s="40" t="str">
        <f>IF(V175="","",IF(V175&lt;=RISK_APPETITE,"Yes","No: escalate"))</f>
        <v/>
      </c>
      <c r="Y175" s="9" t="n"/>
      <c r="Z175" s="41" t="n"/>
      <c r="AA175" s="9" t="n"/>
    </row>
    <row r="176">
      <c r="A176" s="43" t="n"/>
      <c r="B176" s="43" t="n"/>
      <c r="C176" s="43" t="n"/>
      <c r="D176" s="43" t="n"/>
      <c r="E176" s="43" t="n"/>
      <c r="F176" s="43" t="n"/>
      <c r="G176" s="40" t="str">
        <f>IF(OR(E176="",F176=""),"",E176*F176)</f>
        <v/>
      </c>
      <c r="H176" s="40" t="str">
        <f>IF(G176="","",IF(G176&gt;=THR_CRITICAL,"Critical",IF(G176&gt;=THR_HIGH,"High",IF(G176&gt;=THR_MEDIUM,"Medium","Low"))))</f>
        <v/>
      </c>
      <c r="I176" s="43" t="n"/>
      <c r="J176" s="43" t="n"/>
      <c r="K176" s="43" t="n"/>
      <c r="L176" s="43" t="n"/>
      <c r="M176" s="43" t="n"/>
      <c r="N176" s="44" t="n"/>
      <c r="O176" s="44" t="n"/>
      <c r="P176" s="43" t="n"/>
      <c r="Q176" s="45" t="n"/>
      <c r="R176" s="40" t="str">
        <f>IF(OR(O176="",P176="Completed",P176="Cancelled"),"",O176-TODAY())</f>
        <v/>
      </c>
      <c r="S176" s="40" t="str">
        <f>IF(B176="","",IF(P176="Completed","Completed",IF(P176="Cancelled","Cancelled",IF(O176="","No due date",IF(O176&lt;TODAY(),"Overdue",IF(O176-TODAY()&lt;=DUE_SOON_DAYS,"Due soon","On track"))))))</f>
        <v/>
      </c>
      <c r="T176" s="43" t="n"/>
      <c r="U176" s="43" t="n"/>
      <c r="V176" s="40" t="str">
        <f>IF(OR(T176="",U176=""),"",T176*U176)</f>
        <v/>
      </c>
      <c r="W176" s="40" t="str">
        <f>IF(V176="","",IF(V176&gt;=THR_CRITICAL,"Critical",IF(V176&gt;=THR_HIGH,"High",IF(V176&gt;=THR_MEDIUM,"Medium","Low"))))</f>
        <v/>
      </c>
      <c r="X176" s="40" t="str">
        <f>IF(V176="","",IF(V176&lt;=RISK_APPETITE,"Yes","No: escalate"))</f>
        <v/>
      </c>
      <c r="Y176" s="43" t="n"/>
      <c r="Z176" s="44" t="n"/>
      <c r="AA176" s="43" t="n"/>
    </row>
    <row r="177">
      <c r="A177" s="9" t="n"/>
      <c r="B177" s="9" t="n"/>
      <c r="C177" s="9" t="n"/>
      <c r="D177" s="9" t="n"/>
      <c r="E177" s="9" t="n"/>
      <c r="F177" s="9" t="n"/>
      <c r="G177" s="40" t="str">
        <f>IF(OR(E177="",F177=""),"",E177*F177)</f>
        <v/>
      </c>
      <c r="H177" s="40" t="str">
        <f>IF(G177="","",IF(G177&gt;=THR_CRITICAL,"Critical",IF(G177&gt;=THR_HIGH,"High",IF(G177&gt;=THR_MEDIUM,"Medium","Low"))))</f>
        <v/>
      </c>
      <c r="I177" s="9" t="n"/>
      <c r="J177" s="9" t="n"/>
      <c r="K177" s="9" t="n"/>
      <c r="L177" s="9" t="n"/>
      <c r="M177" s="9" t="n"/>
      <c r="N177" s="41" t="n"/>
      <c r="O177" s="41" t="n"/>
      <c r="P177" s="9" t="n"/>
      <c r="Q177" s="42" t="n"/>
      <c r="R177" s="40" t="str">
        <f>IF(OR(O177="",P177="Completed",P177="Cancelled"),"",O177-TODAY())</f>
        <v/>
      </c>
      <c r="S177" s="40" t="str">
        <f>IF(B177="","",IF(P177="Completed","Completed",IF(P177="Cancelled","Cancelled",IF(O177="","No due date",IF(O177&lt;TODAY(),"Overdue",IF(O177-TODAY()&lt;=DUE_SOON_DAYS,"Due soon","On track"))))))</f>
        <v/>
      </c>
      <c r="T177" s="9" t="n"/>
      <c r="U177" s="9" t="n"/>
      <c r="V177" s="40" t="str">
        <f>IF(OR(T177="",U177=""),"",T177*U177)</f>
        <v/>
      </c>
      <c r="W177" s="40" t="str">
        <f>IF(V177="","",IF(V177&gt;=THR_CRITICAL,"Critical",IF(V177&gt;=THR_HIGH,"High",IF(V177&gt;=THR_MEDIUM,"Medium","Low"))))</f>
        <v/>
      </c>
      <c r="X177" s="40" t="str">
        <f>IF(V177="","",IF(V177&lt;=RISK_APPETITE,"Yes","No: escalate"))</f>
        <v/>
      </c>
      <c r="Y177" s="9" t="n"/>
      <c r="Z177" s="41" t="n"/>
      <c r="AA177" s="9" t="n"/>
    </row>
    <row r="178">
      <c r="A178" s="43" t="n"/>
      <c r="B178" s="43" t="n"/>
      <c r="C178" s="43" t="n"/>
      <c r="D178" s="43" t="n"/>
      <c r="E178" s="43" t="n"/>
      <c r="F178" s="43" t="n"/>
      <c r="G178" s="40" t="str">
        <f>IF(OR(E178="",F178=""),"",E178*F178)</f>
        <v/>
      </c>
      <c r="H178" s="40" t="str">
        <f>IF(G178="","",IF(G178&gt;=THR_CRITICAL,"Critical",IF(G178&gt;=THR_HIGH,"High",IF(G178&gt;=THR_MEDIUM,"Medium","Low"))))</f>
        <v/>
      </c>
      <c r="I178" s="43" t="n"/>
      <c r="J178" s="43" t="n"/>
      <c r="K178" s="43" t="n"/>
      <c r="L178" s="43" t="n"/>
      <c r="M178" s="43" t="n"/>
      <c r="N178" s="44" t="n"/>
      <c r="O178" s="44" t="n"/>
      <c r="P178" s="43" t="n"/>
      <c r="Q178" s="45" t="n"/>
      <c r="R178" s="40" t="str">
        <f>IF(OR(O178="",P178="Completed",P178="Cancelled"),"",O178-TODAY())</f>
        <v/>
      </c>
      <c r="S178" s="40" t="str">
        <f>IF(B178="","",IF(P178="Completed","Completed",IF(P178="Cancelled","Cancelled",IF(O178="","No due date",IF(O178&lt;TODAY(),"Overdue",IF(O178-TODAY()&lt;=DUE_SOON_DAYS,"Due soon","On track"))))))</f>
        <v/>
      </c>
      <c r="T178" s="43" t="n"/>
      <c r="U178" s="43" t="n"/>
      <c r="V178" s="40" t="str">
        <f>IF(OR(T178="",U178=""),"",T178*U178)</f>
        <v/>
      </c>
      <c r="W178" s="40" t="str">
        <f>IF(V178="","",IF(V178&gt;=THR_CRITICAL,"Critical",IF(V178&gt;=THR_HIGH,"High",IF(V178&gt;=THR_MEDIUM,"Medium","Low"))))</f>
        <v/>
      </c>
      <c r="X178" s="40" t="str">
        <f>IF(V178="","",IF(V178&lt;=RISK_APPETITE,"Yes","No: escalate"))</f>
        <v/>
      </c>
      <c r="Y178" s="43" t="n"/>
      <c r="Z178" s="44" t="n"/>
      <c r="AA178" s="43" t="n"/>
    </row>
    <row r="179">
      <c r="A179" s="9" t="n"/>
      <c r="B179" s="9" t="n"/>
      <c r="C179" s="9" t="n"/>
      <c r="D179" s="9" t="n"/>
      <c r="E179" s="9" t="n"/>
      <c r="F179" s="9" t="n"/>
      <c r="G179" s="40" t="str">
        <f>IF(OR(E179="",F179=""),"",E179*F179)</f>
        <v/>
      </c>
      <c r="H179" s="40" t="str">
        <f>IF(G179="","",IF(G179&gt;=THR_CRITICAL,"Critical",IF(G179&gt;=THR_HIGH,"High",IF(G179&gt;=THR_MEDIUM,"Medium","Low"))))</f>
        <v/>
      </c>
      <c r="I179" s="9" t="n"/>
      <c r="J179" s="9" t="n"/>
      <c r="K179" s="9" t="n"/>
      <c r="L179" s="9" t="n"/>
      <c r="M179" s="9" t="n"/>
      <c r="N179" s="41" t="n"/>
      <c r="O179" s="41" t="n"/>
      <c r="P179" s="9" t="n"/>
      <c r="Q179" s="42" t="n"/>
      <c r="R179" s="40" t="str">
        <f>IF(OR(O179="",P179="Completed",P179="Cancelled"),"",O179-TODAY())</f>
        <v/>
      </c>
      <c r="S179" s="40" t="str">
        <f>IF(B179="","",IF(P179="Completed","Completed",IF(P179="Cancelled","Cancelled",IF(O179="","No due date",IF(O179&lt;TODAY(),"Overdue",IF(O179-TODAY()&lt;=DUE_SOON_DAYS,"Due soon","On track"))))))</f>
        <v/>
      </c>
      <c r="T179" s="9" t="n"/>
      <c r="U179" s="9" t="n"/>
      <c r="V179" s="40" t="str">
        <f>IF(OR(T179="",U179=""),"",T179*U179)</f>
        <v/>
      </c>
      <c r="W179" s="40" t="str">
        <f>IF(V179="","",IF(V179&gt;=THR_CRITICAL,"Critical",IF(V179&gt;=THR_HIGH,"High",IF(V179&gt;=THR_MEDIUM,"Medium","Low"))))</f>
        <v/>
      </c>
      <c r="X179" s="40" t="str">
        <f>IF(V179="","",IF(V179&lt;=RISK_APPETITE,"Yes","No: escalate"))</f>
        <v/>
      </c>
      <c r="Y179" s="9" t="n"/>
      <c r="Z179" s="41" t="n"/>
      <c r="AA179" s="9" t="n"/>
    </row>
    <row r="180">
      <c r="A180" s="43" t="n"/>
      <c r="B180" s="43" t="n"/>
      <c r="C180" s="43" t="n"/>
      <c r="D180" s="43" t="n"/>
      <c r="E180" s="43" t="n"/>
      <c r="F180" s="43" t="n"/>
      <c r="G180" s="40" t="str">
        <f>IF(OR(E180="",F180=""),"",E180*F180)</f>
        <v/>
      </c>
      <c r="H180" s="40" t="str">
        <f>IF(G180="","",IF(G180&gt;=THR_CRITICAL,"Critical",IF(G180&gt;=THR_HIGH,"High",IF(G180&gt;=THR_MEDIUM,"Medium","Low"))))</f>
        <v/>
      </c>
      <c r="I180" s="43" t="n"/>
      <c r="J180" s="43" t="n"/>
      <c r="K180" s="43" t="n"/>
      <c r="L180" s="43" t="n"/>
      <c r="M180" s="43" t="n"/>
      <c r="N180" s="44" t="n"/>
      <c r="O180" s="44" t="n"/>
      <c r="P180" s="43" t="n"/>
      <c r="Q180" s="45" t="n"/>
      <c r="R180" s="40" t="str">
        <f>IF(OR(O180="",P180="Completed",P180="Cancelled"),"",O180-TODAY())</f>
        <v/>
      </c>
      <c r="S180" s="40" t="str">
        <f>IF(B180="","",IF(P180="Completed","Completed",IF(P180="Cancelled","Cancelled",IF(O180="","No due date",IF(O180&lt;TODAY(),"Overdue",IF(O180-TODAY()&lt;=DUE_SOON_DAYS,"Due soon","On track"))))))</f>
        <v/>
      </c>
      <c r="T180" s="43" t="n"/>
      <c r="U180" s="43" t="n"/>
      <c r="V180" s="40" t="str">
        <f>IF(OR(T180="",U180=""),"",T180*U180)</f>
        <v/>
      </c>
      <c r="W180" s="40" t="str">
        <f>IF(V180="","",IF(V180&gt;=THR_CRITICAL,"Critical",IF(V180&gt;=THR_HIGH,"High",IF(V180&gt;=THR_MEDIUM,"Medium","Low"))))</f>
        <v/>
      </c>
      <c r="X180" s="40" t="str">
        <f>IF(V180="","",IF(V180&lt;=RISK_APPETITE,"Yes","No: escalate"))</f>
        <v/>
      </c>
      <c r="Y180" s="43" t="n"/>
      <c r="Z180" s="44" t="n"/>
      <c r="AA180" s="43" t="n"/>
    </row>
    <row r="181">
      <c r="A181" s="9" t="n"/>
      <c r="B181" s="9" t="n"/>
      <c r="C181" s="9" t="n"/>
      <c r="D181" s="9" t="n"/>
      <c r="E181" s="9" t="n"/>
      <c r="F181" s="9" t="n"/>
      <c r="G181" s="40" t="str">
        <f>IF(OR(E181="",F181=""),"",E181*F181)</f>
        <v/>
      </c>
      <c r="H181" s="40" t="str">
        <f>IF(G181="","",IF(G181&gt;=THR_CRITICAL,"Critical",IF(G181&gt;=THR_HIGH,"High",IF(G181&gt;=THR_MEDIUM,"Medium","Low"))))</f>
        <v/>
      </c>
      <c r="I181" s="9" t="n"/>
      <c r="J181" s="9" t="n"/>
      <c r="K181" s="9" t="n"/>
      <c r="L181" s="9" t="n"/>
      <c r="M181" s="9" t="n"/>
      <c r="N181" s="41" t="n"/>
      <c r="O181" s="41" t="n"/>
      <c r="P181" s="9" t="n"/>
      <c r="Q181" s="42" t="n"/>
      <c r="R181" s="40" t="str">
        <f>IF(OR(O181="",P181="Completed",P181="Cancelled"),"",O181-TODAY())</f>
        <v/>
      </c>
      <c r="S181" s="40" t="str">
        <f>IF(B181="","",IF(P181="Completed","Completed",IF(P181="Cancelled","Cancelled",IF(O181="","No due date",IF(O181&lt;TODAY(),"Overdue",IF(O181-TODAY()&lt;=DUE_SOON_DAYS,"Due soon","On track"))))))</f>
        <v/>
      </c>
      <c r="T181" s="9" t="n"/>
      <c r="U181" s="9" t="n"/>
      <c r="V181" s="40" t="str">
        <f>IF(OR(T181="",U181=""),"",T181*U181)</f>
        <v/>
      </c>
      <c r="W181" s="40" t="str">
        <f>IF(V181="","",IF(V181&gt;=THR_CRITICAL,"Critical",IF(V181&gt;=THR_HIGH,"High",IF(V181&gt;=THR_MEDIUM,"Medium","Low"))))</f>
        <v/>
      </c>
      <c r="X181" s="40" t="str">
        <f>IF(V181="","",IF(V181&lt;=RISK_APPETITE,"Yes","No: escalate"))</f>
        <v/>
      </c>
      <c r="Y181" s="9" t="n"/>
      <c r="Z181" s="41" t="n"/>
      <c r="AA181" s="9" t="n"/>
    </row>
    <row r="182">
      <c r="A182" s="43" t="n"/>
      <c r="B182" s="43" t="n"/>
      <c r="C182" s="43" t="n"/>
      <c r="D182" s="43" t="n"/>
      <c r="E182" s="43" t="n"/>
      <c r="F182" s="43" t="n"/>
      <c r="G182" s="40" t="str">
        <f>IF(OR(E182="",F182=""),"",E182*F182)</f>
        <v/>
      </c>
      <c r="H182" s="40" t="str">
        <f>IF(G182="","",IF(G182&gt;=THR_CRITICAL,"Critical",IF(G182&gt;=THR_HIGH,"High",IF(G182&gt;=THR_MEDIUM,"Medium","Low"))))</f>
        <v/>
      </c>
      <c r="I182" s="43" t="n"/>
      <c r="J182" s="43" t="n"/>
      <c r="K182" s="43" t="n"/>
      <c r="L182" s="43" t="n"/>
      <c r="M182" s="43" t="n"/>
      <c r="N182" s="44" t="n"/>
      <c r="O182" s="44" t="n"/>
      <c r="P182" s="43" t="n"/>
      <c r="Q182" s="45" t="n"/>
      <c r="R182" s="40" t="str">
        <f>IF(OR(O182="",P182="Completed",P182="Cancelled"),"",O182-TODAY())</f>
        <v/>
      </c>
      <c r="S182" s="40" t="str">
        <f>IF(B182="","",IF(P182="Completed","Completed",IF(P182="Cancelled","Cancelled",IF(O182="","No due date",IF(O182&lt;TODAY(),"Overdue",IF(O182-TODAY()&lt;=DUE_SOON_DAYS,"Due soon","On track"))))))</f>
        <v/>
      </c>
      <c r="T182" s="43" t="n"/>
      <c r="U182" s="43" t="n"/>
      <c r="V182" s="40" t="str">
        <f>IF(OR(T182="",U182=""),"",T182*U182)</f>
        <v/>
      </c>
      <c r="W182" s="40" t="str">
        <f>IF(V182="","",IF(V182&gt;=THR_CRITICAL,"Critical",IF(V182&gt;=THR_HIGH,"High",IF(V182&gt;=THR_MEDIUM,"Medium","Low"))))</f>
        <v/>
      </c>
      <c r="X182" s="40" t="str">
        <f>IF(V182="","",IF(V182&lt;=RISK_APPETITE,"Yes","No: escalate"))</f>
        <v/>
      </c>
      <c r="Y182" s="43" t="n"/>
      <c r="Z182" s="44" t="n"/>
      <c r="AA182" s="43" t="n"/>
    </row>
    <row r="183">
      <c r="A183" s="9" t="n"/>
      <c r="B183" s="9" t="n"/>
      <c r="C183" s="9" t="n"/>
      <c r="D183" s="9" t="n"/>
      <c r="E183" s="9" t="n"/>
      <c r="F183" s="9" t="n"/>
      <c r="G183" s="40" t="str">
        <f>IF(OR(E183="",F183=""),"",E183*F183)</f>
        <v/>
      </c>
      <c r="H183" s="40" t="str">
        <f>IF(G183="","",IF(G183&gt;=THR_CRITICAL,"Critical",IF(G183&gt;=THR_HIGH,"High",IF(G183&gt;=THR_MEDIUM,"Medium","Low"))))</f>
        <v/>
      </c>
      <c r="I183" s="9" t="n"/>
      <c r="J183" s="9" t="n"/>
      <c r="K183" s="9" t="n"/>
      <c r="L183" s="9" t="n"/>
      <c r="M183" s="9" t="n"/>
      <c r="N183" s="41" t="n"/>
      <c r="O183" s="41" t="n"/>
      <c r="P183" s="9" t="n"/>
      <c r="Q183" s="42" t="n"/>
      <c r="R183" s="40" t="str">
        <f>IF(OR(O183="",P183="Completed",P183="Cancelled"),"",O183-TODAY())</f>
        <v/>
      </c>
      <c r="S183" s="40" t="str">
        <f>IF(B183="","",IF(P183="Completed","Completed",IF(P183="Cancelled","Cancelled",IF(O183="","No due date",IF(O183&lt;TODAY(),"Overdue",IF(O183-TODAY()&lt;=DUE_SOON_DAYS,"Due soon","On track"))))))</f>
        <v/>
      </c>
      <c r="T183" s="9" t="n"/>
      <c r="U183" s="9" t="n"/>
      <c r="V183" s="40" t="str">
        <f>IF(OR(T183="",U183=""),"",T183*U183)</f>
        <v/>
      </c>
      <c r="W183" s="40" t="str">
        <f>IF(V183="","",IF(V183&gt;=THR_CRITICAL,"Critical",IF(V183&gt;=THR_HIGH,"High",IF(V183&gt;=THR_MEDIUM,"Medium","Low"))))</f>
        <v/>
      </c>
      <c r="X183" s="40" t="str">
        <f>IF(V183="","",IF(V183&lt;=RISK_APPETITE,"Yes","No: escalate"))</f>
        <v/>
      </c>
      <c r="Y183" s="9" t="n"/>
      <c r="Z183" s="41" t="n"/>
      <c r="AA183" s="9" t="n"/>
    </row>
    <row r="184">
      <c r="A184" s="43" t="n"/>
      <c r="B184" s="43" t="n"/>
      <c r="C184" s="43" t="n"/>
      <c r="D184" s="43" t="n"/>
      <c r="E184" s="43" t="n"/>
      <c r="F184" s="43" t="n"/>
      <c r="G184" s="40" t="str">
        <f>IF(OR(E184="",F184=""),"",E184*F184)</f>
        <v/>
      </c>
      <c r="H184" s="40" t="str">
        <f>IF(G184="","",IF(G184&gt;=THR_CRITICAL,"Critical",IF(G184&gt;=THR_HIGH,"High",IF(G184&gt;=THR_MEDIUM,"Medium","Low"))))</f>
        <v/>
      </c>
      <c r="I184" s="43" t="n"/>
      <c r="J184" s="43" t="n"/>
      <c r="K184" s="43" t="n"/>
      <c r="L184" s="43" t="n"/>
      <c r="M184" s="43" t="n"/>
      <c r="N184" s="44" t="n"/>
      <c r="O184" s="44" t="n"/>
      <c r="P184" s="43" t="n"/>
      <c r="Q184" s="45" t="n"/>
      <c r="R184" s="40" t="str">
        <f>IF(OR(O184="",P184="Completed",P184="Cancelled"),"",O184-TODAY())</f>
        <v/>
      </c>
      <c r="S184" s="40" t="str">
        <f>IF(B184="","",IF(P184="Completed","Completed",IF(P184="Cancelled","Cancelled",IF(O184="","No due date",IF(O184&lt;TODAY(),"Overdue",IF(O184-TODAY()&lt;=DUE_SOON_DAYS,"Due soon","On track"))))))</f>
        <v/>
      </c>
      <c r="T184" s="43" t="n"/>
      <c r="U184" s="43" t="n"/>
      <c r="V184" s="40" t="str">
        <f>IF(OR(T184="",U184=""),"",T184*U184)</f>
        <v/>
      </c>
      <c r="W184" s="40" t="str">
        <f>IF(V184="","",IF(V184&gt;=THR_CRITICAL,"Critical",IF(V184&gt;=THR_HIGH,"High",IF(V184&gt;=THR_MEDIUM,"Medium","Low"))))</f>
        <v/>
      </c>
      <c r="X184" s="40" t="str">
        <f>IF(V184="","",IF(V184&lt;=RISK_APPETITE,"Yes","No: escalate"))</f>
        <v/>
      </c>
      <c r="Y184" s="43" t="n"/>
      <c r="Z184" s="44" t="n"/>
      <c r="AA184" s="43" t="n"/>
    </row>
    <row r="185">
      <c r="A185" s="9" t="n"/>
      <c r="B185" s="9" t="n"/>
      <c r="C185" s="9" t="n"/>
      <c r="D185" s="9" t="n"/>
      <c r="E185" s="9" t="n"/>
      <c r="F185" s="9" t="n"/>
      <c r="G185" s="40" t="str">
        <f>IF(OR(E185="",F185=""),"",E185*F185)</f>
        <v/>
      </c>
      <c r="H185" s="40" t="str">
        <f>IF(G185="","",IF(G185&gt;=THR_CRITICAL,"Critical",IF(G185&gt;=THR_HIGH,"High",IF(G185&gt;=THR_MEDIUM,"Medium","Low"))))</f>
        <v/>
      </c>
      <c r="I185" s="9" t="n"/>
      <c r="J185" s="9" t="n"/>
      <c r="K185" s="9" t="n"/>
      <c r="L185" s="9" t="n"/>
      <c r="M185" s="9" t="n"/>
      <c r="N185" s="41" t="n"/>
      <c r="O185" s="41" t="n"/>
      <c r="P185" s="9" t="n"/>
      <c r="Q185" s="42" t="n"/>
      <c r="R185" s="40" t="str">
        <f>IF(OR(O185="",P185="Completed",P185="Cancelled"),"",O185-TODAY())</f>
        <v/>
      </c>
      <c r="S185" s="40" t="str">
        <f>IF(B185="","",IF(P185="Completed","Completed",IF(P185="Cancelled","Cancelled",IF(O185="","No due date",IF(O185&lt;TODAY(),"Overdue",IF(O185-TODAY()&lt;=DUE_SOON_DAYS,"Due soon","On track"))))))</f>
        <v/>
      </c>
      <c r="T185" s="9" t="n"/>
      <c r="U185" s="9" t="n"/>
      <c r="V185" s="40" t="str">
        <f>IF(OR(T185="",U185=""),"",T185*U185)</f>
        <v/>
      </c>
      <c r="W185" s="40" t="str">
        <f>IF(V185="","",IF(V185&gt;=THR_CRITICAL,"Critical",IF(V185&gt;=THR_HIGH,"High",IF(V185&gt;=THR_MEDIUM,"Medium","Low"))))</f>
        <v/>
      </c>
      <c r="X185" s="40" t="str">
        <f>IF(V185="","",IF(V185&lt;=RISK_APPETITE,"Yes","No: escalate"))</f>
        <v/>
      </c>
      <c r="Y185" s="9" t="n"/>
      <c r="Z185" s="41" t="n"/>
      <c r="AA185" s="9" t="n"/>
    </row>
    <row r="186">
      <c r="A186" s="43" t="n"/>
      <c r="B186" s="43" t="n"/>
      <c r="C186" s="43" t="n"/>
      <c r="D186" s="43" t="n"/>
      <c r="E186" s="43" t="n"/>
      <c r="F186" s="43" t="n"/>
      <c r="G186" s="40" t="str">
        <f>IF(OR(E186="",F186=""),"",E186*F186)</f>
        <v/>
      </c>
      <c r="H186" s="40" t="str">
        <f>IF(G186="","",IF(G186&gt;=THR_CRITICAL,"Critical",IF(G186&gt;=THR_HIGH,"High",IF(G186&gt;=THR_MEDIUM,"Medium","Low"))))</f>
        <v/>
      </c>
      <c r="I186" s="43" t="n"/>
      <c r="J186" s="43" t="n"/>
      <c r="K186" s="43" t="n"/>
      <c r="L186" s="43" t="n"/>
      <c r="M186" s="43" t="n"/>
      <c r="N186" s="44" t="n"/>
      <c r="O186" s="44" t="n"/>
      <c r="P186" s="43" t="n"/>
      <c r="Q186" s="45" t="n"/>
      <c r="R186" s="40" t="str">
        <f>IF(OR(O186="",P186="Completed",P186="Cancelled"),"",O186-TODAY())</f>
        <v/>
      </c>
      <c r="S186" s="40" t="str">
        <f>IF(B186="","",IF(P186="Completed","Completed",IF(P186="Cancelled","Cancelled",IF(O186="","No due date",IF(O186&lt;TODAY(),"Overdue",IF(O186-TODAY()&lt;=DUE_SOON_DAYS,"Due soon","On track"))))))</f>
        <v/>
      </c>
      <c r="T186" s="43" t="n"/>
      <c r="U186" s="43" t="n"/>
      <c r="V186" s="40" t="str">
        <f>IF(OR(T186="",U186=""),"",T186*U186)</f>
        <v/>
      </c>
      <c r="W186" s="40" t="str">
        <f>IF(V186="","",IF(V186&gt;=THR_CRITICAL,"Critical",IF(V186&gt;=THR_HIGH,"High",IF(V186&gt;=THR_MEDIUM,"Medium","Low"))))</f>
        <v/>
      </c>
      <c r="X186" s="40" t="str">
        <f>IF(V186="","",IF(V186&lt;=RISK_APPETITE,"Yes","No: escalate"))</f>
        <v/>
      </c>
      <c r="Y186" s="43" t="n"/>
      <c r="Z186" s="44" t="n"/>
      <c r="AA186" s="43" t="n"/>
    </row>
    <row r="187">
      <c r="A187" s="9" t="n"/>
      <c r="B187" s="9" t="n"/>
      <c r="C187" s="9" t="n"/>
      <c r="D187" s="9" t="n"/>
      <c r="E187" s="9" t="n"/>
      <c r="F187" s="9" t="n"/>
      <c r="G187" s="40" t="str">
        <f>IF(OR(E187="",F187=""),"",E187*F187)</f>
        <v/>
      </c>
      <c r="H187" s="40" t="str">
        <f>IF(G187="","",IF(G187&gt;=THR_CRITICAL,"Critical",IF(G187&gt;=THR_HIGH,"High",IF(G187&gt;=THR_MEDIUM,"Medium","Low"))))</f>
        <v/>
      </c>
      <c r="I187" s="9" t="n"/>
      <c r="J187" s="9" t="n"/>
      <c r="K187" s="9" t="n"/>
      <c r="L187" s="9" t="n"/>
      <c r="M187" s="9" t="n"/>
      <c r="N187" s="41" t="n"/>
      <c r="O187" s="41" t="n"/>
      <c r="P187" s="9" t="n"/>
      <c r="Q187" s="42" t="n"/>
      <c r="R187" s="40" t="str">
        <f>IF(OR(O187="",P187="Completed",P187="Cancelled"),"",O187-TODAY())</f>
        <v/>
      </c>
      <c r="S187" s="40" t="str">
        <f>IF(B187="","",IF(P187="Completed","Completed",IF(P187="Cancelled","Cancelled",IF(O187="","No due date",IF(O187&lt;TODAY(),"Overdue",IF(O187-TODAY()&lt;=DUE_SOON_DAYS,"Due soon","On track"))))))</f>
        <v/>
      </c>
      <c r="T187" s="9" t="n"/>
      <c r="U187" s="9" t="n"/>
      <c r="V187" s="40" t="str">
        <f>IF(OR(T187="",U187=""),"",T187*U187)</f>
        <v/>
      </c>
      <c r="W187" s="40" t="str">
        <f>IF(V187="","",IF(V187&gt;=THR_CRITICAL,"Critical",IF(V187&gt;=THR_HIGH,"High",IF(V187&gt;=THR_MEDIUM,"Medium","Low"))))</f>
        <v/>
      </c>
      <c r="X187" s="40" t="str">
        <f>IF(V187="","",IF(V187&lt;=RISK_APPETITE,"Yes","No: escalate"))</f>
        <v/>
      </c>
      <c r="Y187" s="9" t="n"/>
      <c r="Z187" s="41" t="n"/>
      <c r="AA187" s="9" t="n"/>
    </row>
    <row r="188">
      <c r="A188" s="43" t="n"/>
      <c r="B188" s="43" t="n"/>
      <c r="C188" s="43" t="n"/>
      <c r="D188" s="43" t="n"/>
      <c r="E188" s="43" t="n"/>
      <c r="F188" s="43" t="n"/>
      <c r="G188" s="40" t="str">
        <f>IF(OR(E188="",F188=""),"",E188*F188)</f>
        <v/>
      </c>
      <c r="H188" s="40" t="str">
        <f>IF(G188="","",IF(G188&gt;=THR_CRITICAL,"Critical",IF(G188&gt;=THR_HIGH,"High",IF(G188&gt;=THR_MEDIUM,"Medium","Low"))))</f>
        <v/>
      </c>
      <c r="I188" s="43" t="n"/>
      <c r="J188" s="43" t="n"/>
      <c r="K188" s="43" t="n"/>
      <c r="L188" s="43" t="n"/>
      <c r="M188" s="43" t="n"/>
      <c r="N188" s="44" t="n"/>
      <c r="O188" s="44" t="n"/>
      <c r="P188" s="43" t="n"/>
      <c r="Q188" s="45" t="n"/>
      <c r="R188" s="40" t="str">
        <f>IF(OR(O188="",P188="Completed",P188="Cancelled"),"",O188-TODAY())</f>
        <v/>
      </c>
      <c r="S188" s="40" t="str">
        <f>IF(B188="","",IF(P188="Completed","Completed",IF(P188="Cancelled","Cancelled",IF(O188="","No due date",IF(O188&lt;TODAY(),"Overdue",IF(O188-TODAY()&lt;=DUE_SOON_DAYS,"Due soon","On track"))))))</f>
        <v/>
      </c>
      <c r="T188" s="43" t="n"/>
      <c r="U188" s="43" t="n"/>
      <c r="V188" s="40" t="str">
        <f>IF(OR(T188="",U188=""),"",T188*U188)</f>
        <v/>
      </c>
      <c r="W188" s="40" t="str">
        <f>IF(V188="","",IF(V188&gt;=THR_CRITICAL,"Critical",IF(V188&gt;=THR_HIGH,"High",IF(V188&gt;=THR_MEDIUM,"Medium","Low"))))</f>
        <v/>
      </c>
      <c r="X188" s="40" t="str">
        <f>IF(V188="","",IF(V188&lt;=RISK_APPETITE,"Yes","No: escalate"))</f>
        <v/>
      </c>
      <c r="Y188" s="43" t="n"/>
      <c r="Z188" s="44" t="n"/>
      <c r="AA188" s="43" t="n"/>
    </row>
    <row r="189">
      <c r="A189" s="9" t="n"/>
      <c r="B189" s="9" t="n"/>
      <c r="C189" s="9" t="n"/>
      <c r="D189" s="9" t="n"/>
      <c r="E189" s="9" t="n"/>
      <c r="F189" s="9" t="n"/>
      <c r="G189" s="40" t="str">
        <f>IF(OR(E189="",F189=""),"",E189*F189)</f>
        <v/>
      </c>
      <c r="H189" s="40" t="str">
        <f>IF(G189="","",IF(G189&gt;=THR_CRITICAL,"Critical",IF(G189&gt;=THR_HIGH,"High",IF(G189&gt;=THR_MEDIUM,"Medium","Low"))))</f>
        <v/>
      </c>
      <c r="I189" s="9" t="n"/>
      <c r="J189" s="9" t="n"/>
      <c r="K189" s="9" t="n"/>
      <c r="L189" s="9" t="n"/>
      <c r="M189" s="9" t="n"/>
      <c r="N189" s="41" t="n"/>
      <c r="O189" s="41" t="n"/>
      <c r="P189" s="9" t="n"/>
      <c r="Q189" s="42" t="n"/>
      <c r="R189" s="40" t="str">
        <f>IF(OR(O189="",P189="Completed",P189="Cancelled"),"",O189-TODAY())</f>
        <v/>
      </c>
      <c r="S189" s="40" t="str">
        <f>IF(B189="","",IF(P189="Completed","Completed",IF(P189="Cancelled","Cancelled",IF(O189="","No due date",IF(O189&lt;TODAY(),"Overdue",IF(O189-TODAY()&lt;=DUE_SOON_DAYS,"Due soon","On track"))))))</f>
        <v/>
      </c>
      <c r="T189" s="9" t="n"/>
      <c r="U189" s="9" t="n"/>
      <c r="V189" s="40" t="str">
        <f>IF(OR(T189="",U189=""),"",T189*U189)</f>
        <v/>
      </c>
      <c r="W189" s="40" t="str">
        <f>IF(V189="","",IF(V189&gt;=THR_CRITICAL,"Critical",IF(V189&gt;=THR_HIGH,"High",IF(V189&gt;=THR_MEDIUM,"Medium","Low"))))</f>
        <v/>
      </c>
      <c r="X189" s="40" t="str">
        <f>IF(V189="","",IF(V189&lt;=RISK_APPETITE,"Yes","No: escalate"))</f>
        <v/>
      </c>
      <c r="Y189" s="9" t="n"/>
      <c r="Z189" s="41" t="n"/>
      <c r="AA189" s="9" t="n"/>
    </row>
    <row r="190">
      <c r="A190" s="43" t="n"/>
      <c r="B190" s="43" t="n"/>
      <c r="C190" s="43" t="n"/>
      <c r="D190" s="43" t="n"/>
      <c r="E190" s="43" t="n"/>
      <c r="F190" s="43" t="n"/>
      <c r="G190" s="40" t="str">
        <f>IF(OR(E190="",F190=""),"",E190*F190)</f>
        <v/>
      </c>
      <c r="H190" s="40" t="str">
        <f>IF(G190="","",IF(G190&gt;=THR_CRITICAL,"Critical",IF(G190&gt;=THR_HIGH,"High",IF(G190&gt;=THR_MEDIUM,"Medium","Low"))))</f>
        <v/>
      </c>
      <c r="I190" s="43" t="n"/>
      <c r="J190" s="43" t="n"/>
      <c r="K190" s="43" t="n"/>
      <c r="L190" s="43" t="n"/>
      <c r="M190" s="43" t="n"/>
      <c r="N190" s="44" t="n"/>
      <c r="O190" s="44" t="n"/>
      <c r="P190" s="43" t="n"/>
      <c r="Q190" s="45" t="n"/>
      <c r="R190" s="40" t="str">
        <f>IF(OR(O190="",P190="Completed",P190="Cancelled"),"",O190-TODAY())</f>
        <v/>
      </c>
      <c r="S190" s="40" t="str">
        <f>IF(B190="","",IF(P190="Completed","Completed",IF(P190="Cancelled","Cancelled",IF(O190="","No due date",IF(O190&lt;TODAY(),"Overdue",IF(O190-TODAY()&lt;=DUE_SOON_DAYS,"Due soon","On track"))))))</f>
        <v/>
      </c>
      <c r="T190" s="43" t="n"/>
      <c r="U190" s="43" t="n"/>
      <c r="V190" s="40" t="str">
        <f>IF(OR(T190="",U190=""),"",T190*U190)</f>
        <v/>
      </c>
      <c r="W190" s="40" t="str">
        <f>IF(V190="","",IF(V190&gt;=THR_CRITICAL,"Critical",IF(V190&gt;=THR_HIGH,"High",IF(V190&gt;=THR_MEDIUM,"Medium","Low"))))</f>
        <v/>
      </c>
      <c r="X190" s="40" t="str">
        <f>IF(V190="","",IF(V190&lt;=RISK_APPETITE,"Yes","No: escalate"))</f>
        <v/>
      </c>
      <c r="Y190" s="43" t="n"/>
      <c r="Z190" s="44" t="n"/>
      <c r="AA190" s="43" t="n"/>
    </row>
    <row r="191">
      <c r="A191" s="9" t="n"/>
      <c r="B191" s="9" t="n"/>
      <c r="C191" s="9" t="n"/>
      <c r="D191" s="9" t="n"/>
      <c r="E191" s="9" t="n"/>
      <c r="F191" s="9" t="n"/>
      <c r="G191" s="40" t="str">
        <f>IF(OR(E191="",F191=""),"",E191*F191)</f>
        <v/>
      </c>
      <c r="H191" s="40" t="str">
        <f>IF(G191="","",IF(G191&gt;=THR_CRITICAL,"Critical",IF(G191&gt;=THR_HIGH,"High",IF(G191&gt;=THR_MEDIUM,"Medium","Low"))))</f>
        <v/>
      </c>
      <c r="I191" s="9" t="n"/>
      <c r="J191" s="9" t="n"/>
      <c r="K191" s="9" t="n"/>
      <c r="L191" s="9" t="n"/>
      <c r="M191" s="9" t="n"/>
      <c r="N191" s="41" t="n"/>
      <c r="O191" s="41" t="n"/>
      <c r="P191" s="9" t="n"/>
      <c r="Q191" s="42" t="n"/>
      <c r="R191" s="40" t="str">
        <f>IF(OR(O191="",P191="Completed",P191="Cancelled"),"",O191-TODAY())</f>
        <v/>
      </c>
      <c r="S191" s="40" t="str">
        <f>IF(B191="","",IF(P191="Completed","Completed",IF(P191="Cancelled","Cancelled",IF(O191="","No due date",IF(O191&lt;TODAY(),"Overdue",IF(O191-TODAY()&lt;=DUE_SOON_DAYS,"Due soon","On track"))))))</f>
        <v/>
      </c>
      <c r="T191" s="9" t="n"/>
      <c r="U191" s="9" t="n"/>
      <c r="V191" s="40" t="str">
        <f>IF(OR(T191="",U191=""),"",T191*U191)</f>
        <v/>
      </c>
      <c r="W191" s="40" t="str">
        <f>IF(V191="","",IF(V191&gt;=THR_CRITICAL,"Critical",IF(V191&gt;=THR_HIGH,"High",IF(V191&gt;=THR_MEDIUM,"Medium","Low"))))</f>
        <v/>
      </c>
      <c r="X191" s="40" t="str">
        <f>IF(V191="","",IF(V191&lt;=RISK_APPETITE,"Yes","No: escalate"))</f>
        <v/>
      </c>
      <c r="Y191" s="9" t="n"/>
      <c r="Z191" s="41" t="n"/>
      <c r="AA191" s="9" t="n"/>
    </row>
    <row r="192">
      <c r="A192" s="43" t="n"/>
      <c r="B192" s="43" t="n"/>
      <c r="C192" s="43" t="n"/>
      <c r="D192" s="43" t="n"/>
      <c r="E192" s="43" t="n"/>
      <c r="F192" s="43" t="n"/>
      <c r="G192" s="40" t="str">
        <f>IF(OR(E192="",F192=""),"",E192*F192)</f>
        <v/>
      </c>
      <c r="H192" s="40" t="str">
        <f>IF(G192="","",IF(G192&gt;=THR_CRITICAL,"Critical",IF(G192&gt;=THR_HIGH,"High",IF(G192&gt;=THR_MEDIUM,"Medium","Low"))))</f>
        <v/>
      </c>
      <c r="I192" s="43" t="n"/>
      <c r="J192" s="43" t="n"/>
      <c r="K192" s="43" t="n"/>
      <c r="L192" s="43" t="n"/>
      <c r="M192" s="43" t="n"/>
      <c r="N192" s="44" t="n"/>
      <c r="O192" s="44" t="n"/>
      <c r="P192" s="43" t="n"/>
      <c r="Q192" s="45" t="n"/>
      <c r="R192" s="40" t="str">
        <f>IF(OR(O192="",P192="Completed",P192="Cancelled"),"",O192-TODAY())</f>
        <v/>
      </c>
      <c r="S192" s="40" t="str">
        <f>IF(B192="","",IF(P192="Completed","Completed",IF(P192="Cancelled","Cancelled",IF(O192="","No due date",IF(O192&lt;TODAY(),"Overdue",IF(O192-TODAY()&lt;=DUE_SOON_DAYS,"Due soon","On track"))))))</f>
        <v/>
      </c>
      <c r="T192" s="43" t="n"/>
      <c r="U192" s="43" t="n"/>
      <c r="V192" s="40" t="str">
        <f>IF(OR(T192="",U192=""),"",T192*U192)</f>
        <v/>
      </c>
      <c r="W192" s="40" t="str">
        <f>IF(V192="","",IF(V192&gt;=THR_CRITICAL,"Critical",IF(V192&gt;=THR_HIGH,"High",IF(V192&gt;=THR_MEDIUM,"Medium","Low"))))</f>
        <v/>
      </c>
      <c r="X192" s="40" t="str">
        <f>IF(V192="","",IF(V192&lt;=RISK_APPETITE,"Yes","No: escalate"))</f>
        <v/>
      </c>
      <c r="Y192" s="43" t="n"/>
      <c r="Z192" s="44" t="n"/>
      <c r="AA192" s="43" t="n"/>
    </row>
    <row r="193">
      <c r="A193" s="9" t="n"/>
      <c r="B193" s="9" t="n"/>
      <c r="C193" s="9" t="n"/>
      <c r="D193" s="9" t="n"/>
      <c r="E193" s="9" t="n"/>
      <c r="F193" s="9" t="n"/>
      <c r="G193" s="40" t="str">
        <f>IF(OR(E193="",F193=""),"",E193*F193)</f>
        <v/>
      </c>
      <c r="H193" s="40" t="str">
        <f>IF(G193="","",IF(G193&gt;=THR_CRITICAL,"Critical",IF(G193&gt;=THR_HIGH,"High",IF(G193&gt;=THR_MEDIUM,"Medium","Low"))))</f>
        <v/>
      </c>
      <c r="I193" s="9" t="n"/>
      <c r="J193" s="9" t="n"/>
      <c r="K193" s="9" t="n"/>
      <c r="L193" s="9" t="n"/>
      <c r="M193" s="9" t="n"/>
      <c r="N193" s="41" t="n"/>
      <c r="O193" s="41" t="n"/>
      <c r="P193" s="9" t="n"/>
      <c r="Q193" s="42" t="n"/>
      <c r="R193" s="40" t="str">
        <f>IF(OR(O193="",P193="Completed",P193="Cancelled"),"",O193-TODAY())</f>
        <v/>
      </c>
      <c r="S193" s="40" t="str">
        <f>IF(B193="","",IF(P193="Completed","Completed",IF(P193="Cancelled","Cancelled",IF(O193="","No due date",IF(O193&lt;TODAY(),"Overdue",IF(O193-TODAY()&lt;=DUE_SOON_DAYS,"Due soon","On track"))))))</f>
        <v/>
      </c>
      <c r="T193" s="9" t="n"/>
      <c r="U193" s="9" t="n"/>
      <c r="V193" s="40" t="str">
        <f>IF(OR(T193="",U193=""),"",T193*U193)</f>
        <v/>
      </c>
      <c r="W193" s="40" t="str">
        <f>IF(V193="","",IF(V193&gt;=THR_CRITICAL,"Critical",IF(V193&gt;=THR_HIGH,"High",IF(V193&gt;=THR_MEDIUM,"Medium","Low"))))</f>
        <v/>
      </c>
      <c r="X193" s="40" t="str">
        <f>IF(V193="","",IF(V193&lt;=RISK_APPETITE,"Yes","No: escalate"))</f>
        <v/>
      </c>
      <c r="Y193" s="9" t="n"/>
      <c r="Z193" s="41" t="n"/>
      <c r="AA193" s="9" t="n"/>
    </row>
    <row r="194">
      <c r="A194" s="43" t="n"/>
      <c r="B194" s="43" t="n"/>
      <c r="C194" s="43" t="n"/>
      <c r="D194" s="43" t="n"/>
      <c r="E194" s="43" t="n"/>
      <c r="F194" s="43" t="n"/>
      <c r="G194" s="40" t="str">
        <f>IF(OR(E194="",F194=""),"",E194*F194)</f>
        <v/>
      </c>
      <c r="H194" s="40" t="str">
        <f>IF(G194="","",IF(G194&gt;=THR_CRITICAL,"Critical",IF(G194&gt;=THR_HIGH,"High",IF(G194&gt;=THR_MEDIUM,"Medium","Low"))))</f>
        <v/>
      </c>
      <c r="I194" s="43" t="n"/>
      <c r="J194" s="43" t="n"/>
      <c r="K194" s="43" t="n"/>
      <c r="L194" s="43" t="n"/>
      <c r="M194" s="43" t="n"/>
      <c r="N194" s="44" t="n"/>
      <c r="O194" s="44" t="n"/>
      <c r="P194" s="43" t="n"/>
      <c r="Q194" s="45" t="n"/>
      <c r="R194" s="40" t="str">
        <f>IF(OR(O194="",P194="Completed",P194="Cancelled"),"",O194-TODAY())</f>
        <v/>
      </c>
      <c r="S194" s="40" t="str">
        <f>IF(B194="","",IF(P194="Completed","Completed",IF(P194="Cancelled","Cancelled",IF(O194="","No due date",IF(O194&lt;TODAY(),"Overdue",IF(O194-TODAY()&lt;=DUE_SOON_DAYS,"Due soon","On track"))))))</f>
        <v/>
      </c>
      <c r="T194" s="43" t="n"/>
      <c r="U194" s="43" t="n"/>
      <c r="V194" s="40" t="str">
        <f>IF(OR(T194="",U194=""),"",T194*U194)</f>
        <v/>
      </c>
      <c r="W194" s="40" t="str">
        <f>IF(V194="","",IF(V194&gt;=THR_CRITICAL,"Critical",IF(V194&gt;=THR_HIGH,"High",IF(V194&gt;=THR_MEDIUM,"Medium","Low"))))</f>
        <v/>
      </c>
      <c r="X194" s="40" t="str">
        <f>IF(V194="","",IF(V194&lt;=RISK_APPETITE,"Yes","No: escalate"))</f>
        <v/>
      </c>
      <c r="Y194" s="43" t="n"/>
      <c r="Z194" s="44" t="n"/>
      <c r="AA194" s="43" t="n"/>
    </row>
    <row r="195">
      <c r="A195" s="9" t="n"/>
      <c r="B195" s="9" t="n"/>
      <c r="C195" s="9" t="n"/>
      <c r="D195" s="9" t="n"/>
      <c r="E195" s="9" t="n"/>
      <c r="F195" s="9" t="n"/>
      <c r="G195" s="40" t="str">
        <f>IF(OR(E195="",F195=""),"",E195*F195)</f>
        <v/>
      </c>
      <c r="H195" s="40" t="str">
        <f>IF(G195="","",IF(G195&gt;=THR_CRITICAL,"Critical",IF(G195&gt;=THR_HIGH,"High",IF(G195&gt;=THR_MEDIUM,"Medium","Low"))))</f>
        <v/>
      </c>
      <c r="I195" s="9" t="n"/>
      <c r="J195" s="9" t="n"/>
      <c r="K195" s="9" t="n"/>
      <c r="L195" s="9" t="n"/>
      <c r="M195" s="9" t="n"/>
      <c r="N195" s="41" t="n"/>
      <c r="O195" s="41" t="n"/>
      <c r="P195" s="9" t="n"/>
      <c r="Q195" s="42" t="n"/>
      <c r="R195" s="40" t="str">
        <f>IF(OR(O195="",P195="Completed",P195="Cancelled"),"",O195-TODAY())</f>
        <v/>
      </c>
      <c r="S195" s="40" t="str">
        <f>IF(B195="","",IF(P195="Completed","Completed",IF(P195="Cancelled","Cancelled",IF(O195="","No due date",IF(O195&lt;TODAY(),"Overdue",IF(O195-TODAY()&lt;=DUE_SOON_DAYS,"Due soon","On track"))))))</f>
        <v/>
      </c>
      <c r="T195" s="9" t="n"/>
      <c r="U195" s="9" t="n"/>
      <c r="V195" s="40" t="str">
        <f>IF(OR(T195="",U195=""),"",T195*U195)</f>
        <v/>
      </c>
      <c r="W195" s="40" t="str">
        <f>IF(V195="","",IF(V195&gt;=THR_CRITICAL,"Critical",IF(V195&gt;=THR_HIGH,"High",IF(V195&gt;=THR_MEDIUM,"Medium","Low"))))</f>
        <v/>
      </c>
      <c r="X195" s="40" t="str">
        <f>IF(V195="","",IF(V195&lt;=RISK_APPETITE,"Yes","No: escalate"))</f>
        <v/>
      </c>
      <c r="Y195" s="9" t="n"/>
      <c r="Z195" s="41" t="n"/>
      <c r="AA195" s="9" t="n"/>
    </row>
    <row r="196">
      <c r="A196" s="43" t="n"/>
      <c r="B196" s="43" t="n"/>
      <c r="C196" s="43" t="n"/>
      <c r="D196" s="43" t="n"/>
      <c r="E196" s="43" t="n"/>
      <c r="F196" s="43" t="n"/>
      <c r="G196" s="40" t="str">
        <f>IF(OR(E196="",F196=""),"",E196*F196)</f>
        <v/>
      </c>
      <c r="H196" s="40" t="str">
        <f>IF(G196="","",IF(G196&gt;=THR_CRITICAL,"Critical",IF(G196&gt;=THR_HIGH,"High",IF(G196&gt;=THR_MEDIUM,"Medium","Low"))))</f>
        <v/>
      </c>
      <c r="I196" s="43" t="n"/>
      <c r="J196" s="43" t="n"/>
      <c r="K196" s="43" t="n"/>
      <c r="L196" s="43" t="n"/>
      <c r="M196" s="43" t="n"/>
      <c r="N196" s="44" t="n"/>
      <c r="O196" s="44" t="n"/>
      <c r="P196" s="43" t="n"/>
      <c r="Q196" s="45" t="n"/>
      <c r="R196" s="40" t="str">
        <f>IF(OR(O196="",P196="Completed",P196="Cancelled"),"",O196-TODAY())</f>
        <v/>
      </c>
      <c r="S196" s="40" t="str">
        <f>IF(B196="","",IF(P196="Completed","Completed",IF(P196="Cancelled","Cancelled",IF(O196="","No due date",IF(O196&lt;TODAY(),"Overdue",IF(O196-TODAY()&lt;=DUE_SOON_DAYS,"Due soon","On track"))))))</f>
        <v/>
      </c>
      <c r="T196" s="43" t="n"/>
      <c r="U196" s="43" t="n"/>
      <c r="V196" s="40" t="str">
        <f>IF(OR(T196="",U196=""),"",T196*U196)</f>
        <v/>
      </c>
      <c r="W196" s="40" t="str">
        <f>IF(V196="","",IF(V196&gt;=THR_CRITICAL,"Critical",IF(V196&gt;=THR_HIGH,"High",IF(V196&gt;=THR_MEDIUM,"Medium","Low"))))</f>
        <v/>
      </c>
      <c r="X196" s="40" t="str">
        <f>IF(V196="","",IF(V196&lt;=RISK_APPETITE,"Yes","No: escalate"))</f>
        <v/>
      </c>
      <c r="Y196" s="43" t="n"/>
      <c r="Z196" s="44" t="n"/>
      <c r="AA196" s="43" t="n"/>
    </row>
    <row r="197">
      <c r="A197" s="9" t="n"/>
      <c r="B197" s="9" t="n"/>
      <c r="C197" s="9" t="n"/>
      <c r="D197" s="9" t="n"/>
      <c r="E197" s="9" t="n"/>
      <c r="F197" s="9" t="n"/>
      <c r="G197" s="40" t="str">
        <f>IF(OR(E197="",F197=""),"",E197*F197)</f>
        <v/>
      </c>
      <c r="H197" s="40" t="str">
        <f>IF(G197="","",IF(G197&gt;=THR_CRITICAL,"Critical",IF(G197&gt;=THR_HIGH,"High",IF(G197&gt;=THR_MEDIUM,"Medium","Low"))))</f>
        <v/>
      </c>
      <c r="I197" s="9" t="n"/>
      <c r="J197" s="9" t="n"/>
      <c r="K197" s="9" t="n"/>
      <c r="L197" s="9" t="n"/>
      <c r="M197" s="9" t="n"/>
      <c r="N197" s="41" t="n"/>
      <c r="O197" s="41" t="n"/>
      <c r="P197" s="9" t="n"/>
      <c r="Q197" s="42" t="n"/>
      <c r="R197" s="40" t="str">
        <f>IF(OR(O197="",P197="Completed",P197="Cancelled"),"",O197-TODAY())</f>
        <v/>
      </c>
      <c r="S197" s="40" t="str">
        <f>IF(B197="","",IF(P197="Completed","Completed",IF(P197="Cancelled","Cancelled",IF(O197="","No due date",IF(O197&lt;TODAY(),"Overdue",IF(O197-TODAY()&lt;=DUE_SOON_DAYS,"Due soon","On track"))))))</f>
        <v/>
      </c>
      <c r="T197" s="9" t="n"/>
      <c r="U197" s="9" t="n"/>
      <c r="V197" s="40" t="str">
        <f>IF(OR(T197="",U197=""),"",T197*U197)</f>
        <v/>
      </c>
      <c r="W197" s="40" t="str">
        <f>IF(V197="","",IF(V197&gt;=THR_CRITICAL,"Critical",IF(V197&gt;=THR_HIGH,"High",IF(V197&gt;=THR_MEDIUM,"Medium","Low"))))</f>
        <v/>
      </c>
      <c r="X197" s="40" t="str">
        <f>IF(V197="","",IF(V197&lt;=RISK_APPETITE,"Yes","No: escalate"))</f>
        <v/>
      </c>
      <c r="Y197" s="9" t="n"/>
      <c r="Z197" s="41" t="n"/>
      <c r="AA197" s="9" t="n"/>
    </row>
    <row r="198">
      <c r="A198" s="43" t="n"/>
      <c r="B198" s="43" t="n"/>
      <c r="C198" s="43" t="n"/>
      <c r="D198" s="43" t="n"/>
      <c r="E198" s="43" t="n"/>
      <c r="F198" s="43" t="n"/>
      <c r="G198" s="40" t="str">
        <f>IF(OR(E198="",F198=""),"",E198*F198)</f>
        <v/>
      </c>
      <c r="H198" s="40" t="str">
        <f>IF(G198="","",IF(G198&gt;=THR_CRITICAL,"Critical",IF(G198&gt;=THR_HIGH,"High",IF(G198&gt;=THR_MEDIUM,"Medium","Low"))))</f>
        <v/>
      </c>
      <c r="I198" s="43" t="n"/>
      <c r="J198" s="43" t="n"/>
      <c r="K198" s="43" t="n"/>
      <c r="L198" s="43" t="n"/>
      <c r="M198" s="43" t="n"/>
      <c r="N198" s="44" t="n"/>
      <c r="O198" s="44" t="n"/>
      <c r="P198" s="43" t="n"/>
      <c r="Q198" s="45" t="n"/>
      <c r="R198" s="40" t="str">
        <f>IF(OR(O198="",P198="Completed",P198="Cancelled"),"",O198-TODAY())</f>
        <v/>
      </c>
      <c r="S198" s="40" t="str">
        <f>IF(B198="","",IF(P198="Completed","Completed",IF(P198="Cancelled","Cancelled",IF(O198="","No due date",IF(O198&lt;TODAY(),"Overdue",IF(O198-TODAY()&lt;=DUE_SOON_DAYS,"Due soon","On track"))))))</f>
        <v/>
      </c>
      <c r="T198" s="43" t="n"/>
      <c r="U198" s="43" t="n"/>
      <c r="V198" s="40" t="str">
        <f>IF(OR(T198="",U198=""),"",T198*U198)</f>
        <v/>
      </c>
      <c r="W198" s="40" t="str">
        <f>IF(V198="","",IF(V198&gt;=THR_CRITICAL,"Critical",IF(V198&gt;=THR_HIGH,"High",IF(V198&gt;=THR_MEDIUM,"Medium","Low"))))</f>
        <v/>
      </c>
      <c r="X198" s="40" t="str">
        <f>IF(V198="","",IF(V198&lt;=RISK_APPETITE,"Yes","No: escalate"))</f>
        <v/>
      </c>
      <c r="Y198" s="43" t="n"/>
      <c r="Z198" s="44" t="n"/>
      <c r="AA198" s="43" t="n"/>
    </row>
    <row r="199">
      <c r="A199" s="9" t="n"/>
      <c r="B199" s="9" t="n"/>
      <c r="C199" s="9" t="n"/>
      <c r="D199" s="9" t="n"/>
      <c r="E199" s="9" t="n"/>
      <c r="F199" s="9" t="n"/>
      <c r="G199" s="40" t="str">
        <f>IF(OR(E199="",F199=""),"",E199*F199)</f>
        <v/>
      </c>
      <c r="H199" s="40" t="str">
        <f>IF(G199="","",IF(G199&gt;=THR_CRITICAL,"Critical",IF(G199&gt;=THR_HIGH,"High",IF(G199&gt;=THR_MEDIUM,"Medium","Low"))))</f>
        <v/>
      </c>
      <c r="I199" s="9" t="n"/>
      <c r="J199" s="9" t="n"/>
      <c r="K199" s="9" t="n"/>
      <c r="L199" s="9" t="n"/>
      <c r="M199" s="9" t="n"/>
      <c r="N199" s="41" t="n"/>
      <c r="O199" s="41" t="n"/>
      <c r="P199" s="9" t="n"/>
      <c r="Q199" s="42" t="n"/>
      <c r="R199" s="40" t="str">
        <f>IF(OR(O199="",P199="Completed",P199="Cancelled"),"",O199-TODAY())</f>
        <v/>
      </c>
      <c r="S199" s="40" t="str">
        <f>IF(B199="","",IF(P199="Completed","Completed",IF(P199="Cancelled","Cancelled",IF(O199="","No due date",IF(O199&lt;TODAY(),"Overdue",IF(O199-TODAY()&lt;=DUE_SOON_DAYS,"Due soon","On track"))))))</f>
        <v/>
      </c>
      <c r="T199" s="9" t="n"/>
      <c r="U199" s="9" t="n"/>
      <c r="V199" s="40" t="str">
        <f>IF(OR(T199="",U199=""),"",T199*U199)</f>
        <v/>
      </c>
      <c r="W199" s="40" t="str">
        <f>IF(V199="","",IF(V199&gt;=THR_CRITICAL,"Critical",IF(V199&gt;=THR_HIGH,"High",IF(V199&gt;=THR_MEDIUM,"Medium","Low"))))</f>
        <v/>
      </c>
      <c r="X199" s="40" t="str">
        <f>IF(V199="","",IF(V199&lt;=RISK_APPETITE,"Yes","No: escalate"))</f>
        <v/>
      </c>
      <c r="Y199" s="9" t="n"/>
      <c r="Z199" s="41" t="n"/>
      <c r="AA199" s="9" t="n"/>
    </row>
    <row r="200">
      <c r="A200" s="43" t="n"/>
      <c r="B200" s="43" t="n"/>
      <c r="C200" s="43" t="n"/>
      <c r="D200" s="43" t="n"/>
      <c r="E200" s="43" t="n"/>
      <c r="F200" s="43" t="n"/>
      <c r="G200" s="40" t="str">
        <f>IF(OR(E200="",F200=""),"",E200*F200)</f>
        <v/>
      </c>
      <c r="H200" s="40" t="str">
        <f>IF(G200="","",IF(G200&gt;=THR_CRITICAL,"Critical",IF(G200&gt;=THR_HIGH,"High",IF(G200&gt;=THR_MEDIUM,"Medium","Low"))))</f>
        <v/>
      </c>
      <c r="I200" s="43" t="n"/>
      <c r="J200" s="43" t="n"/>
      <c r="K200" s="43" t="n"/>
      <c r="L200" s="43" t="n"/>
      <c r="M200" s="43" t="n"/>
      <c r="N200" s="44" t="n"/>
      <c r="O200" s="44" t="n"/>
      <c r="P200" s="43" t="n"/>
      <c r="Q200" s="45" t="n"/>
      <c r="R200" s="40" t="str">
        <f>IF(OR(O200="",P200="Completed",P200="Cancelled"),"",O200-TODAY())</f>
        <v/>
      </c>
      <c r="S200" s="40" t="str">
        <f>IF(B200="","",IF(P200="Completed","Completed",IF(P200="Cancelled","Cancelled",IF(O200="","No due date",IF(O200&lt;TODAY(),"Overdue",IF(O200-TODAY()&lt;=DUE_SOON_DAYS,"Due soon","On track"))))))</f>
        <v/>
      </c>
      <c r="T200" s="43" t="n"/>
      <c r="U200" s="43" t="n"/>
      <c r="V200" s="40" t="str">
        <f>IF(OR(T200="",U200=""),"",T200*U200)</f>
        <v/>
      </c>
      <c r="W200" s="40" t="str">
        <f>IF(V200="","",IF(V200&gt;=THR_CRITICAL,"Critical",IF(V200&gt;=THR_HIGH,"High",IF(V200&gt;=THR_MEDIUM,"Medium","Low"))))</f>
        <v/>
      </c>
      <c r="X200" s="40" t="str">
        <f>IF(V200="","",IF(V200&lt;=RISK_APPETITE,"Yes","No: escalate"))</f>
        <v/>
      </c>
      <c r="Y200" s="43" t="n"/>
      <c r="Z200" s="44" t="n"/>
      <c r="AA200" s="43" t="n"/>
    </row>
    <row r="201">
      <c r="A201" s="9" t="n"/>
      <c r="B201" s="9" t="n"/>
      <c r="C201" s="9" t="n"/>
      <c r="D201" s="9" t="n"/>
      <c r="E201" s="9" t="n"/>
      <c r="F201" s="9" t="n"/>
      <c r="G201" s="40" t="str">
        <f>IF(OR(E201="",F201=""),"",E201*F201)</f>
        <v/>
      </c>
      <c r="H201" s="40" t="str">
        <f>IF(G201="","",IF(G201&gt;=THR_CRITICAL,"Critical",IF(G201&gt;=THR_HIGH,"High",IF(G201&gt;=THR_MEDIUM,"Medium","Low"))))</f>
        <v/>
      </c>
      <c r="I201" s="9" t="n"/>
      <c r="J201" s="9" t="n"/>
      <c r="K201" s="9" t="n"/>
      <c r="L201" s="9" t="n"/>
      <c r="M201" s="9" t="n"/>
      <c r="N201" s="41" t="n"/>
      <c r="O201" s="41" t="n"/>
      <c r="P201" s="9" t="n"/>
      <c r="Q201" s="42" t="n"/>
      <c r="R201" s="40" t="str">
        <f>IF(OR(O201="",P201="Completed",P201="Cancelled"),"",O201-TODAY())</f>
        <v/>
      </c>
      <c r="S201" s="40" t="str">
        <f>IF(B201="","",IF(P201="Completed","Completed",IF(P201="Cancelled","Cancelled",IF(O201="","No due date",IF(O201&lt;TODAY(),"Overdue",IF(O201-TODAY()&lt;=DUE_SOON_DAYS,"Due soon","On track"))))))</f>
        <v/>
      </c>
      <c r="T201" s="9" t="n"/>
      <c r="U201" s="9" t="n"/>
      <c r="V201" s="40" t="str">
        <f>IF(OR(T201="",U201=""),"",T201*U201)</f>
        <v/>
      </c>
      <c r="W201" s="40" t="str">
        <f>IF(V201="","",IF(V201&gt;=THR_CRITICAL,"Critical",IF(V201&gt;=THR_HIGH,"High",IF(V201&gt;=THR_MEDIUM,"Medium","Low"))))</f>
        <v/>
      </c>
      <c r="X201" s="40" t="str">
        <f>IF(V201="","",IF(V201&lt;=RISK_APPETITE,"Yes","No: escalate"))</f>
        <v/>
      </c>
      <c r="Y201" s="9" t="n"/>
      <c r="Z201" s="41" t="n"/>
      <c r="AA201" s="9" t="n"/>
    </row>
    <row r="202">
      <c r="A202" s="43" t="n"/>
      <c r="B202" s="43" t="n"/>
      <c r="C202" s="43" t="n"/>
      <c r="D202" s="43" t="n"/>
      <c r="E202" s="43" t="n"/>
      <c r="F202" s="43" t="n"/>
      <c r="G202" s="40" t="str">
        <f>IF(OR(E202="",F202=""),"",E202*F202)</f>
        <v/>
      </c>
      <c r="H202" s="40" t="str">
        <f>IF(G202="","",IF(G202&gt;=THR_CRITICAL,"Critical",IF(G202&gt;=THR_HIGH,"High",IF(G202&gt;=THR_MEDIUM,"Medium","Low"))))</f>
        <v/>
      </c>
      <c r="I202" s="43" t="n"/>
      <c r="J202" s="43" t="n"/>
      <c r="K202" s="43" t="n"/>
      <c r="L202" s="43" t="n"/>
      <c r="M202" s="43" t="n"/>
      <c r="N202" s="44" t="n"/>
      <c r="O202" s="44" t="n"/>
      <c r="P202" s="43" t="n"/>
      <c r="Q202" s="45" t="n"/>
      <c r="R202" s="40" t="str">
        <f>IF(OR(O202="",P202="Completed",P202="Cancelled"),"",O202-TODAY())</f>
        <v/>
      </c>
      <c r="S202" s="40" t="str">
        <f>IF(B202="","",IF(P202="Completed","Completed",IF(P202="Cancelled","Cancelled",IF(O202="","No due date",IF(O202&lt;TODAY(),"Overdue",IF(O202-TODAY()&lt;=DUE_SOON_DAYS,"Due soon","On track"))))))</f>
        <v/>
      </c>
      <c r="T202" s="43" t="n"/>
      <c r="U202" s="43" t="n"/>
      <c r="V202" s="40" t="str">
        <f>IF(OR(T202="",U202=""),"",T202*U202)</f>
        <v/>
      </c>
      <c r="W202" s="40" t="str">
        <f>IF(V202="","",IF(V202&gt;=THR_CRITICAL,"Critical",IF(V202&gt;=THR_HIGH,"High",IF(V202&gt;=THR_MEDIUM,"Medium","Low"))))</f>
        <v/>
      </c>
      <c r="X202" s="40" t="str">
        <f>IF(V202="","",IF(V202&lt;=RISK_APPETITE,"Yes","No: escalate"))</f>
        <v/>
      </c>
      <c r="Y202" s="43" t="n"/>
      <c r="Z202" s="44" t="n"/>
      <c r="AA202" s="43" t="n"/>
    </row>
    <row r="203">
      <c r="A203" s="9" t="n"/>
      <c r="B203" s="9" t="n"/>
      <c r="C203" s="9" t="n"/>
      <c r="D203" s="9" t="n"/>
      <c r="E203" s="9" t="n"/>
      <c r="F203" s="9" t="n"/>
      <c r="G203" s="40" t="str">
        <f>IF(OR(E203="",F203=""),"",E203*F203)</f>
        <v/>
      </c>
      <c r="H203" s="40" t="str">
        <f>IF(G203="","",IF(G203&gt;=THR_CRITICAL,"Critical",IF(G203&gt;=THR_HIGH,"High",IF(G203&gt;=THR_MEDIUM,"Medium","Low"))))</f>
        <v/>
      </c>
      <c r="I203" s="9" t="n"/>
      <c r="J203" s="9" t="n"/>
      <c r="K203" s="9" t="n"/>
      <c r="L203" s="9" t="n"/>
      <c r="M203" s="9" t="n"/>
      <c r="N203" s="41" t="n"/>
      <c r="O203" s="41" t="n"/>
      <c r="P203" s="9" t="n"/>
      <c r="Q203" s="42" t="n"/>
      <c r="R203" s="40" t="str">
        <f>IF(OR(O203="",P203="Completed",P203="Cancelled"),"",O203-TODAY())</f>
        <v/>
      </c>
      <c r="S203" s="40" t="str">
        <f>IF(B203="","",IF(P203="Completed","Completed",IF(P203="Cancelled","Cancelled",IF(O203="","No due date",IF(O203&lt;TODAY(),"Overdue",IF(O203-TODAY()&lt;=DUE_SOON_DAYS,"Due soon","On track"))))))</f>
        <v/>
      </c>
      <c r="T203" s="9" t="n"/>
      <c r="U203" s="9" t="n"/>
      <c r="V203" s="40" t="str">
        <f>IF(OR(T203="",U203=""),"",T203*U203)</f>
        <v/>
      </c>
      <c r="W203" s="40" t="str">
        <f>IF(V203="","",IF(V203&gt;=THR_CRITICAL,"Critical",IF(V203&gt;=THR_HIGH,"High",IF(V203&gt;=THR_MEDIUM,"Medium","Low"))))</f>
        <v/>
      </c>
      <c r="X203" s="40" t="str">
        <f>IF(V203="","",IF(V203&lt;=RISK_APPETITE,"Yes","No: escalate"))</f>
        <v/>
      </c>
      <c r="Y203" s="9" t="n"/>
      <c r="Z203" s="41" t="n"/>
      <c r="AA203" s="9" t="n"/>
    </row>
    <row r="204">
      <c r="A204" s="43" t="n"/>
      <c r="B204" s="43" t="n"/>
      <c r="C204" s="43" t="n"/>
      <c r="D204" s="43" t="n"/>
      <c r="E204" s="43" t="n"/>
      <c r="F204" s="43" t="n"/>
      <c r="G204" s="40" t="str">
        <f>IF(OR(E204="",F204=""),"",E204*F204)</f>
        <v/>
      </c>
      <c r="H204" s="40" t="str">
        <f>IF(G204="","",IF(G204&gt;=THR_CRITICAL,"Critical",IF(G204&gt;=THR_HIGH,"High",IF(G204&gt;=THR_MEDIUM,"Medium","Low"))))</f>
        <v/>
      </c>
      <c r="I204" s="43" t="n"/>
      <c r="J204" s="43" t="n"/>
      <c r="K204" s="43" t="n"/>
      <c r="L204" s="43" t="n"/>
      <c r="M204" s="43" t="n"/>
      <c r="N204" s="44" t="n"/>
      <c r="O204" s="44" t="n"/>
      <c r="P204" s="43" t="n"/>
      <c r="Q204" s="45" t="n"/>
      <c r="R204" s="40" t="str">
        <f>IF(OR(O204="",P204="Completed",P204="Cancelled"),"",O204-TODAY())</f>
        <v/>
      </c>
      <c r="S204" s="40" t="str">
        <f>IF(B204="","",IF(P204="Completed","Completed",IF(P204="Cancelled","Cancelled",IF(O204="","No due date",IF(O204&lt;TODAY(),"Overdue",IF(O204-TODAY()&lt;=DUE_SOON_DAYS,"Due soon","On track"))))))</f>
        <v/>
      </c>
      <c r="T204" s="43" t="n"/>
      <c r="U204" s="43" t="n"/>
      <c r="V204" s="40" t="str">
        <f>IF(OR(T204="",U204=""),"",T204*U204)</f>
        <v/>
      </c>
      <c r="W204" s="40" t="str">
        <f>IF(V204="","",IF(V204&gt;=THR_CRITICAL,"Critical",IF(V204&gt;=THR_HIGH,"High",IF(V204&gt;=THR_MEDIUM,"Medium","Low"))))</f>
        <v/>
      </c>
      <c r="X204" s="40" t="str">
        <f>IF(V204="","",IF(V204&lt;=RISK_APPETITE,"Yes","No: escalate"))</f>
        <v/>
      </c>
      <c r="Y204" s="43" t="n"/>
      <c r="Z204" s="44" t="n"/>
      <c r="AA204" s="43" t="n"/>
    </row>
    <row r="205">
      <c r="A205" s="9" t="n"/>
      <c r="B205" s="9" t="n"/>
      <c r="C205" s="9" t="n"/>
      <c r="D205" s="9" t="n"/>
      <c r="E205" s="9" t="n"/>
      <c r="F205" s="9" t="n"/>
      <c r="G205" s="40" t="str">
        <f>IF(OR(E205="",F205=""),"",E205*F205)</f>
        <v/>
      </c>
      <c r="H205" s="40" t="str">
        <f>IF(G205="","",IF(G205&gt;=THR_CRITICAL,"Critical",IF(G205&gt;=THR_HIGH,"High",IF(G205&gt;=THR_MEDIUM,"Medium","Low"))))</f>
        <v/>
      </c>
      <c r="I205" s="9" t="n"/>
      <c r="J205" s="9" t="n"/>
      <c r="K205" s="9" t="n"/>
      <c r="L205" s="9" t="n"/>
      <c r="M205" s="9" t="n"/>
      <c r="N205" s="41" t="n"/>
      <c r="O205" s="41" t="n"/>
      <c r="P205" s="9" t="n"/>
      <c r="Q205" s="42" t="n"/>
      <c r="R205" s="40" t="str">
        <f>IF(OR(O205="",P205="Completed",P205="Cancelled"),"",O205-TODAY())</f>
        <v/>
      </c>
      <c r="S205" s="40" t="str">
        <f>IF(B205="","",IF(P205="Completed","Completed",IF(P205="Cancelled","Cancelled",IF(O205="","No due date",IF(O205&lt;TODAY(),"Overdue",IF(O205-TODAY()&lt;=DUE_SOON_DAYS,"Due soon","On track"))))))</f>
        <v/>
      </c>
      <c r="T205" s="9" t="n"/>
      <c r="U205" s="9" t="n"/>
      <c r="V205" s="40" t="str">
        <f>IF(OR(T205="",U205=""),"",T205*U205)</f>
        <v/>
      </c>
      <c r="W205" s="40" t="str">
        <f>IF(V205="","",IF(V205&gt;=THR_CRITICAL,"Critical",IF(V205&gt;=THR_HIGH,"High",IF(V205&gt;=THR_MEDIUM,"Medium","Low"))))</f>
        <v/>
      </c>
      <c r="X205" s="40" t="str">
        <f>IF(V205="","",IF(V205&lt;=RISK_APPETITE,"Yes","No: escalate"))</f>
        <v/>
      </c>
      <c r="Y205" s="9" t="n"/>
      <c r="Z205" s="41" t="n"/>
      <c r="AA205" s="9" t="n"/>
    </row>
    <row r="206">
      <c r="A206" s="43" t="n"/>
      <c r="B206" s="43" t="n"/>
      <c r="C206" s="43" t="n"/>
      <c r="D206" s="43" t="n"/>
      <c r="E206" s="43" t="n"/>
      <c r="F206" s="43" t="n"/>
      <c r="G206" s="40" t="str">
        <f>IF(OR(E206="",F206=""),"",E206*F206)</f>
        <v/>
      </c>
      <c r="H206" s="40" t="str">
        <f>IF(G206="","",IF(G206&gt;=THR_CRITICAL,"Critical",IF(G206&gt;=THR_HIGH,"High",IF(G206&gt;=THR_MEDIUM,"Medium","Low"))))</f>
        <v/>
      </c>
      <c r="I206" s="43" t="n"/>
      <c r="J206" s="43" t="n"/>
      <c r="K206" s="43" t="n"/>
      <c r="L206" s="43" t="n"/>
      <c r="M206" s="43" t="n"/>
      <c r="N206" s="44" t="n"/>
      <c r="O206" s="44" t="n"/>
      <c r="P206" s="43" t="n"/>
      <c r="Q206" s="45" t="n"/>
      <c r="R206" s="40" t="str">
        <f>IF(OR(O206="",P206="Completed",P206="Cancelled"),"",O206-TODAY())</f>
        <v/>
      </c>
      <c r="S206" s="40" t="str">
        <f>IF(B206="","",IF(P206="Completed","Completed",IF(P206="Cancelled","Cancelled",IF(O206="","No due date",IF(O206&lt;TODAY(),"Overdue",IF(O206-TODAY()&lt;=DUE_SOON_DAYS,"Due soon","On track"))))))</f>
        <v/>
      </c>
      <c r="T206" s="43" t="n"/>
      <c r="U206" s="43" t="n"/>
      <c r="V206" s="40" t="str">
        <f>IF(OR(T206="",U206=""),"",T206*U206)</f>
        <v/>
      </c>
      <c r="W206" s="40" t="str">
        <f>IF(V206="","",IF(V206&gt;=THR_CRITICAL,"Critical",IF(V206&gt;=THR_HIGH,"High",IF(V206&gt;=THR_MEDIUM,"Medium","Low"))))</f>
        <v/>
      </c>
      <c r="X206" s="40" t="str">
        <f>IF(V206="","",IF(V206&lt;=RISK_APPETITE,"Yes","No: escalate"))</f>
        <v/>
      </c>
      <c r="Y206" s="43" t="n"/>
      <c r="Z206" s="44" t="n"/>
      <c r="AA206" s="43" t="n"/>
    </row>
    <row r="207">
      <c r="A207" s="9" t="n"/>
      <c r="B207" s="9" t="n"/>
      <c r="C207" s="9" t="n"/>
      <c r="D207" s="9" t="n"/>
      <c r="E207" s="9" t="n"/>
      <c r="F207" s="9" t="n"/>
      <c r="G207" s="40" t="str">
        <f>IF(OR(E207="",F207=""),"",E207*F207)</f>
        <v/>
      </c>
      <c r="H207" s="40" t="str">
        <f>IF(G207="","",IF(G207&gt;=THR_CRITICAL,"Critical",IF(G207&gt;=THR_HIGH,"High",IF(G207&gt;=THR_MEDIUM,"Medium","Low"))))</f>
        <v/>
      </c>
      <c r="I207" s="9" t="n"/>
      <c r="J207" s="9" t="n"/>
      <c r="K207" s="9" t="n"/>
      <c r="L207" s="9" t="n"/>
      <c r="M207" s="9" t="n"/>
      <c r="N207" s="41" t="n"/>
      <c r="O207" s="41" t="n"/>
      <c r="P207" s="9" t="n"/>
      <c r="Q207" s="42" t="n"/>
      <c r="R207" s="40" t="str">
        <f>IF(OR(O207="",P207="Completed",P207="Cancelled"),"",O207-TODAY())</f>
        <v/>
      </c>
      <c r="S207" s="40" t="str">
        <f>IF(B207="","",IF(P207="Completed","Completed",IF(P207="Cancelled","Cancelled",IF(O207="","No due date",IF(O207&lt;TODAY(),"Overdue",IF(O207-TODAY()&lt;=DUE_SOON_DAYS,"Due soon","On track"))))))</f>
        <v/>
      </c>
      <c r="T207" s="9" t="n"/>
      <c r="U207" s="9" t="n"/>
      <c r="V207" s="40" t="str">
        <f>IF(OR(T207="",U207=""),"",T207*U207)</f>
        <v/>
      </c>
      <c r="W207" s="40" t="str">
        <f>IF(V207="","",IF(V207&gt;=THR_CRITICAL,"Critical",IF(V207&gt;=THR_HIGH,"High",IF(V207&gt;=THR_MEDIUM,"Medium","Low"))))</f>
        <v/>
      </c>
      <c r="X207" s="40" t="str">
        <f>IF(V207="","",IF(V207&lt;=RISK_APPETITE,"Yes","No: escalate"))</f>
        <v/>
      </c>
      <c r="Y207" s="9" t="n"/>
      <c r="Z207" s="41" t="n"/>
      <c r="AA207" s="9" t="n"/>
    </row>
    <row r="208">
      <c r="A208" s="43" t="n"/>
      <c r="B208" s="43" t="n"/>
      <c r="C208" s="43" t="n"/>
      <c r="D208" s="43" t="n"/>
      <c r="E208" s="43" t="n"/>
      <c r="F208" s="43" t="n"/>
      <c r="G208" s="40" t="str">
        <f>IF(OR(E208="",F208=""),"",E208*F208)</f>
        <v/>
      </c>
      <c r="H208" s="40" t="str">
        <f>IF(G208="","",IF(G208&gt;=THR_CRITICAL,"Critical",IF(G208&gt;=THR_HIGH,"High",IF(G208&gt;=THR_MEDIUM,"Medium","Low"))))</f>
        <v/>
      </c>
      <c r="I208" s="43" t="n"/>
      <c r="J208" s="43" t="n"/>
      <c r="K208" s="43" t="n"/>
      <c r="L208" s="43" t="n"/>
      <c r="M208" s="43" t="n"/>
      <c r="N208" s="44" t="n"/>
      <c r="O208" s="44" t="n"/>
      <c r="P208" s="43" t="n"/>
      <c r="Q208" s="45" t="n"/>
      <c r="R208" s="40" t="str">
        <f>IF(OR(O208="",P208="Completed",P208="Cancelled"),"",O208-TODAY())</f>
        <v/>
      </c>
      <c r="S208" s="40" t="str">
        <f>IF(B208="","",IF(P208="Completed","Completed",IF(P208="Cancelled","Cancelled",IF(O208="","No due date",IF(O208&lt;TODAY(),"Overdue",IF(O208-TODAY()&lt;=DUE_SOON_DAYS,"Due soon","On track"))))))</f>
        <v/>
      </c>
      <c r="T208" s="43" t="n"/>
      <c r="U208" s="43" t="n"/>
      <c r="V208" s="40" t="str">
        <f>IF(OR(T208="",U208=""),"",T208*U208)</f>
        <v/>
      </c>
      <c r="W208" s="40" t="str">
        <f>IF(V208="","",IF(V208&gt;=THR_CRITICAL,"Critical",IF(V208&gt;=THR_HIGH,"High",IF(V208&gt;=THR_MEDIUM,"Medium","Low"))))</f>
        <v/>
      </c>
      <c r="X208" s="40" t="str">
        <f>IF(V208="","",IF(V208&lt;=RISK_APPETITE,"Yes","No: escalate"))</f>
        <v/>
      </c>
      <c r="Y208" s="43" t="n"/>
      <c r="Z208" s="44" t="n"/>
      <c r="AA208" s="43" t="n"/>
    </row>
    <row r="209">
      <c r="A209" s="9" t="n"/>
      <c r="B209" s="9" t="n"/>
      <c r="C209" s="9" t="n"/>
      <c r="D209" s="9" t="n"/>
      <c r="E209" s="9" t="n"/>
      <c r="F209" s="9" t="n"/>
      <c r="G209" s="40" t="str">
        <f>IF(OR(E209="",F209=""),"",E209*F209)</f>
        <v/>
      </c>
      <c r="H209" s="40" t="str">
        <f>IF(G209="","",IF(G209&gt;=THR_CRITICAL,"Critical",IF(G209&gt;=THR_HIGH,"High",IF(G209&gt;=THR_MEDIUM,"Medium","Low"))))</f>
        <v/>
      </c>
      <c r="I209" s="9" t="n"/>
      <c r="J209" s="9" t="n"/>
      <c r="K209" s="9" t="n"/>
      <c r="L209" s="9" t="n"/>
      <c r="M209" s="9" t="n"/>
      <c r="N209" s="41" t="n"/>
      <c r="O209" s="41" t="n"/>
      <c r="P209" s="9" t="n"/>
      <c r="Q209" s="42" t="n"/>
      <c r="R209" s="40" t="str">
        <f>IF(OR(O209="",P209="Completed",P209="Cancelled"),"",O209-TODAY())</f>
        <v/>
      </c>
      <c r="S209" s="40" t="str">
        <f>IF(B209="","",IF(P209="Completed","Completed",IF(P209="Cancelled","Cancelled",IF(O209="","No due date",IF(O209&lt;TODAY(),"Overdue",IF(O209-TODAY()&lt;=DUE_SOON_DAYS,"Due soon","On track"))))))</f>
        <v/>
      </c>
      <c r="T209" s="9" t="n"/>
      <c r="U209" s="9" t="n"/>
      <c r="V209" s="40" t="str">
        <f>IF(OR(T209="",U209=""),"",T209*U209)</f>
        <v/>
      </c>
      <c r="W209" s="40" t="str">
        <f>IF(V209="","",IF(V209&gt;=THR_CRITICAL,"Critical",IF(V209&gt;=THR_HIGH,"High",IF(V209&gt;=THR_MEDIUM,"Medium","Low"))))</f>
        <v/>
      </c>
      <c r="X209" s="40" t="str">
        <f>IF(V209="","",IF(V209&lt;=RISK_APPETITE,"Yes","No: escalate"))</f>
        <v/>
      </c>
      <c r="Y209" s="9" t="n"/>
      <c r="Z209" s="41" t="n"/>
      <c r="AA209" s="9" t="n"/>
    </row>
    <row r="210">
      <c r="A210" s="43" t="n"/>
      <c r="B210" s="43" t="n"/>
      <c r="C210" s="43" t="n"/>
      <c r="D210" s="43" t="n"/>
      <c r="E210" s="43" t="n"/>
      <c r="F210" s="43" t="n"/>
      <c r="G210" s="40" t="str">
        <f>IF(OR(E210="",F210=""),"",E210*F210)</f>
        <v/>
      </c>
      <c r="H210" s="40" t="str">
        <f>IF(G210="","",IF(G210&gt;=THR_CRITICAL,"Critical",IF(G210&gt;=THR_HIGH,"High",IF(G210&gt;=THR_MEDIUM,"Medium","Low"))))</f>
        <v/>
      </c>
      <c r="I210" s="43" t="n"/>
      <c r="J210" s="43" t="n"/>
      <c r="K210" s="43" t="n"/>
      <c r="L210" s="43" t="n"/>
      <c r="M210" s="43" t="n"/>
      <c r="N210" s="44" t="n"/>
      <c r="O210" s="44" t="n"/>
      <c r="P210" s="43" t="n"/>
      <c r="Q210" s="45" t="n"/>
      <c r="R210" s="40" t="str">
        <f>IF(OR(O210="",P210="Completed",P210="Cancelled"),"",O210-TODAY())</f>
        <v/>
      </c>
      <c r="S210" s="40" t="str">
        <f>IF(B210="","",IF(P210="Completed","Completed",IF(P210="Cancelled","Cancelled",IF(O210="","No due date",IF(O210&lt;TODAY(),"Overdue",IF(O210-TODAY()&lt;=DUE_SOON_DAYS,"Due soon","On track"))))))</f>
        <v/>
      </c>
      <c r="T210" s="43" t="n"/>
      <c r="U210" s="43" t="n"/>
      <c r="V210" s="40" t="str">
        <f>IF(OR(T210="",U210=""),"",T210*U210)</f>
        <v/>
      </c>
      <c r="W210" s="40" t="str">
        <f>IF(V210="","",IF(V210&gt;=THR_CRITICAL,"Critical",IF(V210&gt;=THR_HIGH,"High",IF(V210&gt;=THR_MEDIUM,"Medium","Low"))))</f>
        <v/>
      </c>
      <c r="X210" s="40" t="str">
        <f>IF(V210="","",IF(V210&lt;=RISK_APPETITE,"Yes","No: escalate"))</f>
        <v/>
      </c>
      <c r="Y210" s="43" t="n"/>
      <c r="Z210" s="44" t="n"/>
      <c r="AA210" s="43" t="n"/>
    </row>
    <row r="211">
      <c r="A211" s="9" t="n"/>
      <c r="B211" s="9" t="n"/>
      <c r="C211" s="9" t="n"/>
      <c r="D211" s="9" t="n"/>
      <c r="E211" s="9" t="n"/>
      <c r="F211" s="9" t="n"/>
      <c r="G211" s="40" t="str">
        <f>IF(OR(E211="",F211=""),"",E211*F211)</f>
        <v/>
      </c>
      <c r="H211" s="40" t="str">
        <f>IF(G211="","",IF(G211&gt;=THR_CRITICAL,"Critical",IF(G211&gt;=THR_HIGH,"High",IF(G211&gt;=THR_MEDIUM,"Medium","Low"))))</f>
        <v/>
      </c>
      <c r="I211" s="9" t="n"/>
      <c r="J211" s="9" t="n"/>
      <c r="K211" s="9" t="n"/>
      <c r="L211" s="9" t="n"/>
      <c r="M211" s="9" t="n"/>
      <c r="N211" s="41" t="n"/>
      <c r="O211" s="41" t="n"/>
      <c r="P211" s="9" t="n"/>
      <c r="Q211" s="42" t="n"/>
      <c r="R211" s="40" t="str">
        <f>IF(OR(O211="",P211="Completed",P211="Cancelled"),"",O211-TODAY())</f>
        <v/>
      </c>
      <c r="S211" s="40" t="str">
        <f>IF(B211="","",IF(P211="Completed","Completed",IF(P211="Cancelled","Cancelled",IF(O211="","No due date",IF(O211&lt;TODAY(),"Overdue",IF(O211-TODAY()&lt;=DUE_SOON_DAYS,"Due soon","On track"))))))</f>
        <v/>
      </c>
      <c r="T211" s="9" t="n"/>
      <c r="U211" s="9" t="n"/>
      <c r="V211" s="40" t="str">
        <f>IF(OR(T211="",U211=""),"",T211*U211)</f>
        <v/>
      </c>
      <c r="W211" s="40" t="str">
        <f>IF(V211="","",IF(V211&gt;=THR_CRITICAL,"Critical",IF(V211&gt;=THR_HIGH,"High",IF(V211&gt;=THR_MEDIUM,"Medium","Low"))))</f>
        <v/>
      </c>
      <c r="X211" s="40" t="str">
        <f>IF(V211="","",IF(V211&lt;=RISK_APPETITE,"Yes","No: escalate"))</f>
        <v/>
      </c>
      <c r="Y211" s="9" t="n"/>
      <c r="Z211" s="41" t="n"/>
      <c r="AA211" s="9" t="n"/>
    </row>
    <row r="212">
      <c r="A212" s="43" t="n"/>
      <c r="B212" s="43" t="n"/>
      <c r="C212" s="43" t="n"/>
      <c r="D212" s="43" t="n"/>
      <c r="E212" s="43" t="n"/>
      <c r="F212" s="43" t="n"/>
      <c r="G212" s="40" t="str">
        <f>IF(OR(E212="",F212=""),"",E212*F212)</f>
        <v/>
      </c>
      <c r="H212" s="40" t="str">
        <f>IF(G212="","",IF(G212&gt;=THR_CRITICAL,"Critical",IF(G212&gt;=THR_HIGH,"High",IF(G212&gt;=THR_MEDIUM,"Medium","Low"))))</f>
        <v/>
      </c>
      <c r="I212" s="43" t="n"/>
      <c r="J212" s="43" t="n"/>
      <c r="K212" s="43" t="n"/>
      <c r="L212" s="43" t="n"/>
      <c r="M212" s="43" t="n"/>
      <c r="N212" s="44" t="n"/>
      <c r="O212" s="44" t="n"/>
      <c r="P212" s="43" t="n"/>
      <c r="Q212" s="45" t="n"/>
      <c r="R212" s="40" t="str">
        <f>IF(OR(O212="",P212="Completed",P212="Cancelled"),"",O212-TODAY())</f>
        <v/>
      </c>
      <c r="S212" s="40" t="str">
        <f>IF(B212="","",IF(P212="Completed","Completed",IF(P212="Cancelled","Cancelled",IF(O212="","No due date",IF(O212&lt;TODAY(),"Overdue",IF(O212-TODAY()&lt;=DUE_SOON_DAYS,"Due soon","On track"))))))</f>
        <v/>
      </c>
      <c r="T212" s="43" t="n"/>
      <c r="U212" s="43" t="n"/>
      <c r="V212" s="40" t="str">
        <f>IF(OR(T212="",U212=""),"",T212*U212)</f>
        <v/>
      </c>
      <c r="W212" s="40" t="str">
        <f>IF(V212="","",IF(V212&gt;=THR_CRITICAL,"Critical",IF(V212&gt;=THR_HIGH,"High",IF(V212&gt;=THR_MEDIUM,"Medium","Low"))))</f>
        <v/>
      </c>
      <c r="X212" s="40" t="str">
        <f>IF(V212="","",IF(V212&lt;=RISK_APPETITE,"Yes","No: escalate"))</f>
        <v/>
      </c>
      <c r="Y212" s="43" t="n"/>
      <c r="Z212" s="44" t="n"/>
      <c r="AA212" s="43" t="n"/>
    </row>
    <row r="213">
      <c r="A213" s="9" t="n"/>
      <c r="B213" s="9" t="n"/>
      <c r="C213" s="9" t="n"/>
      <c r="D213" s="9" t="n"/>
      <c r="E213" s="9" t="n"/>
      <c r="F213" s="9" t="n"/>
      <c r="G213" s="40" t="str">
        <f>IF(OR(E213="",F213=""),"",E213*F213)</f>
        <v/>
      </c>
      <c r="H213" s="40" t="str">
        <f>IF(G213="","",IF(G213&gt;=THR_CRITICAL,"Critical",IF(G213&gt;=THR_HIGH,"High",IF(G213&gt;=THR_MEDIUM,"Medium","Low"))))</f>
        <v/>
      </c>
      <c r="I213" s="9" t="n"/>
      <c r="J213" s="9" t="n"/>
      <c r="K213" s="9" t="n"/>
      <c r="L213" s="9" t="n"/>
      <c r="M213" s="9" t="n"/>
      <c r="N213" s="41" t="n"/>
      <c r="O213" s="41" t="n"/>
      <c r="P213" s="9" t="n"/>
      <c r="Q213" s="42" t="n"/>
      <c r="R213" s="40" t="str">
        <f>IF(OR(O213="",P213="Completed",P213="Cancelled"),"",O213-TODAY())</f>
        <v/>
      </c>
      <c r="S213" s="40" t="str">
        <f>IF(B213="","",IF(P213="Completed","Completed",IF(P213="Cancelled","Cancelled",IF(O213="","No due date",IF(O213&lt;TODAY(),"Overdue",IF(O213-TODAY()&lt;=DUE_SOON_DAYS,"Due soon","On track"))))))</f>
        <v/>
      </c>
      <c r="T213" s="9" t="n"/>
      <c r="U213" s="9" t="n"/>
      <c r="V213" s="40" t="str">
        <f>IF(OR(T213="",U213=""),"",T213*U213)</f>
        <v/>
      </c>
      <c r="W213" s="40" t="str">
        <f>IF(V213="","",IF(V213&gt;=THR_CRITICAL,"Critical",IF(V213&gt;=THR_HIGH,"High",IF(V213&gt;=THR_MEDIUM,"Medium","Low"))))</f>
        <v/>
      </c>
      <c r="X213" s="40" t="str">
        <f>IF(V213="","",IF(V213&lt;=RISK_APPETITE,"Yes","No: escalate"))</f>
        <v/>
      </c>
      <c r="Y213" s="9" t="n"/>
      <c r="Z213" s="41" t="n"/>
      <c r="AA213" s="9" t="n"/>
    </row>
    <row r="214">
      <c r="A214" s="43" t="n"/>
      <c r="B214" s="43" t="n"/>
      <c r="C214" s="43" t="n"/>
      <c r="D214" s="43" t="n"/>
      <c r="E214" s="43" t="n"/>
      <c r="F214" s="43" t="n"/>
      <c r="G214" s="40" t="str">
        <f>IF(OR(E214="",F214=""),"",E214*F214)</f>
        <v/>
      </c>
      <c r="H214" s="40" t="str">
        <f>IF(G214="","",IF(G214&gt;=THR_CRITICAL,"Critical",IF(G214&gt;=THR_HIGH,"High",IF(G214&gt;=THR_MEDIUM,"Medium","Low"))))</f>
        <v/>
      </c>
      <c r="I214" s="43" t="n"/>
      <c r="J214" s="43" t="n"/>
      <c r="K214" s="43" t="n"/>
      <c r="L214" s="43" t="n"/>
      <c r="M214" s="43" t="n"/>
      <c r="N214" s="44" t="n"/>
      <c r="O214" s="44" t="n"/>
      <c r="P214" s="43" t="n"/>
      <c r="Q214" s="45" t="n"/>
      <c r="R214" s="40" t="str">
        <f>IF(OR(O214="",P214="Completed",P214="Cancelled"),"",O214-TODAY())</f>
        <v/>
      </c>
      <c r="S214" s="40" t="str">
        <f>IF(B214="","",IF(P214="Completed","Completed",IF(P214="Cancelled","Cancelled",IF(O214="","No due date",IF(O214&lt;TODAY(),"Overdue",IF(O214-TODAY()&lt;=DUE_SOON_DAYS,"Due soon","On track"))))))</f>
        <v/>
      </c>
      <c r="T214" s="43" t="n"/>
      <c r="U214" s="43" t="n"/>
      <c r="V214" s="40" t="str">
        <f>IF(OR(T214="",U214=""),"",T214*U214)</f>
        <v/>
      </c>
      <c r="W214" s="40" t="str">
        <f>IF(V214="","",IF(V214&gt;=THR_CRITICAL,"Critical",IF(V214&gt;=THR_HIGH,"High",IF(V214&gt;=THR_MEDIUM,"Medium","Low"))))</f>
        <v/>
      </c>
      <c r="X214" s="40" t="str">
        <f>IF(V214="","",IF(V214&lt;=RISK_APPETITE,"Yes","No: escalate"))</f>
        <v/>
      </c>
      <c r="Y214" s="43" t="n"/>
      <c r="Z214" s="44" t="n"/>
      <c r="AA214" s="43" t="n"/>
    </row>
    <row r="215">
      <c r="A215" s="9" t="n"/>
      <c r="B215" s="9" t="n"/>
      <c r="C215" s="9" t="n"/>
      <c r="D215" s="9" t="n"/>
      <c r="E215" s="9" t="n"/>
      <c r="F215" s="9" t="n"/>
      <c r="G215" s="40" t="str">
        <f>IF(OR(E215="",F215=""),"",E215*F215)</f>
        <v/>
      </c>
      <c r="H215" s="40" t="str">
        <f>IF(G215="","",IF(G215&gt;=THR_CRITICAL,"Critical",IF(G215&gt;=THR_HIGH,"High",IF(G215&gt;=THR_MEDIUM,"Medium","Low"))))</f>
        <v/>
      </c>
      <c r="I215" s="9" t="n"/>
      <c r="J215" s="9" t="n"/>
      <c r="K215" s="9" t="n"/>
      <c r="L215" s="9" t="n"/>
      <c r="M215" s="9" t="n"/>
      <c r="N215" s="41" t="n"/>
      <c r="O215" s="41" t="n"/>
      <c r="P215" s="9" t="n"/>
      <c r="Q215" s="42" t="n"/>
      <c r="R215" s="40" t="str">
        <f>IF(OR(O215="",P215="Completed",P215="Cancelled"),"",O215-TODAY())</f>
        <v/>
      </c>
      <c r="S215" s="40" t="str">
        <f>IF(B215="","",IF(P215="Completed","Completed",IF(P215="Cancelled","Cancelled",IF(O215="","No due date",IF(O215&lt;TODAY(),"Overdue",IF(O215-TODAY()&lt;=DUE_SOON_DAYS,"Due soon","On track"))))))</f>
        <v/>
      </c>
      <c r="T215" s="9" t="n"/>
      <c r="U215" s="9" t="n"/>
      <c r="V215" s="40" t="str">
        <f>IF(OR(T215="",U215=""),"",T215*U215)</f>
        <v/>
      </c>
      <c r="W215" s="40" t="str">
        <f>IF(V215="","",IF(V215&gt;=THR_CRITICAL,"Critical",IF(V215&gt;=THR_HIGH,"High",IF(V215&gt;=THR_MEDIUM,"Medium","Low"))))</f>
        <v/>
      </c>
      <c r="X215" s="40" t="str">
        <f>IF(V215="","",IF(V215&lt;=RISK_APPETITE,"Yes","No: escalate"))</f>
        <v/>
      </c>
      <c r="Y215" s="9" t="n"/>
      <c r="Z215" s="41" t="n"/>
      <c r="AA215" s="9" t="n"/>
    </row>
    <row r="216">
      <c r="A216" s="43" t="n"/>
      <c r="B216" s="43" t="n"/>
      <c r="C216" s="43" t="n"/>
      <c r="D216" s="43" t="n"/>
      <c r="E216" s="43" t="n"/>
      <c r="F216" s="43" t="n"/>
      <c r="G216" s="40" t="str">
        <f>IF(OR(E216="",F216=""),"",E216*F216)</f>
        <v/>
      </c>
      <c r="H216" s="40" t="str">
        <f>IF(G216="","",IF(G216&gt;=THR_CRITICAL,"Critical",IF(G216&gt;=THR_HIGH,"High",IF(G216&gt;=THR_MEDIUM,"Medium","Low"))))</f>
        <v/>
      </c>
      <c r="I216" s="43" t="n"/>
      <c r="J216" s="43" t="n"/>
      <c r="K216" s="43" t="n"/>
      <c r="L216" s="43" t="n"/>
      <c r="M216" s="43" t="n"/>
      <c r="N216" s="44" t="n"/>
      <c r="O216" s="44" t="n"/>
      <c r="P216" s="43" t="n"/>
      <c r="Q216" s="45" t="n"/>
      <c r="R216" s="40" t="str">
        <f>IF(OR(O216="",P216="Completed",P216="Cancelled"),"",O216-TODAY())</f>
        <v/>
      </c>
      <c r="S216" s="40" t="str">
        <f>IF(B216="","",IF(P216="Completed","Completed",IF(P216="Cancelled","Cancelled",IF(O216="","No due date",IF(O216&lt;TODAY(),"Overdue",IF(O216-TODAY()&lt;=DUE_SOON_DAYS,"Due soon","On track"))))))</f>
        <v/>
      </c>
      <c r="T216" s="43" t="n"/>
      <c r="U216" s="43" t="n"/>
      <c r="V216" s="40" t="str">
        <f>IF(OR(T216="",U216=""),"",T216*U216)</f>
        <v/>
      </c>
      <c r="W216" s="40" t="str">
        <f>IF(V216="","",IF(V216&gt;=THR_CRITICAL,"Critical",IF(V216&gt;=THR_HIGH,"High",IF(V216&gt;=THR_MEDIUM,"Medium","Low"))))</f>
        <v/>
      </c>
      <c r="X216" s="40" t="str">
        <f>IF(V216="","",IF(V216&lt;=RISK_APPETITE,"Yes","No: escalate"))</f>
        <v/>
      </c>
      <c r="Y216" s="43" t="n"/>
      <c r="Z216" s="44" t="n"/>
      <c r="AA216" s="43" t="n"/>
    </row>
    <row r="217">
      <c r="A217" s="9" t="n"/>
      <c r="B217" s="9" t="n"/>
      <c r="C217" s="9" t="n"/>
      <c r="D217" s="9" t="n"/>
      <c r="E217" s="9" t="n"/>
      <c r="F217" s="9" t="n"/>
      <c r="G217" s="40" t="str">
        <f>IF(OR(E217="",F217=""),"",E217*F217)</f>
        <v/>
      </c>
      <c r="H217" s="40" t="str">
        <f>IF(G217="","",IF(G217&gt;=THR_CRITICAL,"Critical",IF(G217&gt;=THR_HIGH,"High",IF(G217&gt;=THR_MEDIUM,"Medium","Low"))))</f>
        <v/>
      </c>
      <c r="I217" s="9" t="n"/>
      <c r="J217" s="9" t="n"/>
      <c r="K217" s="9" t="n"/>
      <c r="L217" s="9" t="n"/>
      <c r="M217" s="9" t="n"/>
      <c r="N217" s="41" t="n"/>
      <c r="O217" s="41" t="n"/>
      <c r="P217" s="9" t="n"/>
      <c r="Q217" s="42" t="n"/>
      <c r="R217" s="40" t="str">
        <f>IF(OR(O217="",P217="Completed",P217="Cancelled"),"",O217-TODAY())</f>
        <v/>
      </c>
      <c r="S217" s="40" t="str">
        <f>IF(B217="","",IF(P217="Completed","Completed",IF(P217="Cancelled","Cancelled",IF(O217="","No due date",IF(O217&lt;TODAY(),"Overdue",IF(O217-TODAY()&lt;=DUE_SOON_DAYS,"Due soon","On track"))))))</f>
        <v/>
      </c>
      <c r="T217" s="9" t="n"/>
      <c r="U217" s="9" t="n"/>
      <c r="V217" s="40" t="str">
        <f>IF(OR(T217="",U217=""),"",T217*U217)</f>
        <v/>
      </c>
      <c r="W217" s="40" t="str">
        <f>IF(V217="","",IF(V217&gt;=THR_CRITICAL,"Critical",IF(V217&gt;=THR_HIGH,"High",IF(V217&gt;=THR_MEDIUM,"Medium","Low"))))</f>
        <v/>
      </c>
      <c r="X217" s="40" t="str">
        <f>IF(V217="","",IF(V217&lt;=RISK_APPETITE,"Yes","No: escalate"))</f>
        <v/>
      </c>
      <c r="Y217" s="9" t="n"/>
      <c r="Z217" s="41" t="n"/>
      <c r="AA217" s="9" t="n"/>
    </row>
    <row r="218">
      <c r="A218" s="43" t="n"/>
      <c r="B218" s="43" t="n"/>
      <c r="C218" s="43" t="n"/>
      <c r="D218" s="43" t="n"/>
      <c r="E218" s="43" t="n"/>
      <c r="F218" s="43" t="n"/>
      <c r="G218" s="40" t="str">
        <f>IF(OR(E218="",F218=""),"",E218*F218)</f>
        <v/>
      </c>
      <c r="H218" s="40" t="str">
        <f>IF(G218="","",IF(G218&gt;=THR_CRITICAL,"Critical",IF(G218&gt;=THR_HIGH,"High",IF(G218&gt;=THR_MEDIUM,"Medium","Low"))))</f>
        <v/>
      </c>
      <c r="I218" s="43" t="n"/>
      <c r="J218" s="43" t="n"/>
      <c r="K218" s="43" t="n"/>
      <c r="L218" s="43" t="n"/>
      <c r="M218" s="43" t="n"/>
      <c r="N218" s="44" t="n"/>
      <c r="O218" s="44" t="n"/>
      <c r="P218" s="43" t="n"/>
      <c r="Q218" s="45" t="n"/>
      <c r="R218" s="40" t="str">
        <f>IF(OR(O218="",P218="Completed",P218="Cancelled"),"",O218-TODAY())</f>
        <v/>
      </c>
      <c r="S218" s="40" t="str">
        <f>IF(B218="","",IF(P218="Completed","Completed",IF(P218="Cancelled","Cancelled",IF(O218="","No due date",IF(O218&lt;TODAY(),"Overdue",IF(O218-TODAY()&lt;=DUE_SOON_DAYS,"Due soon","On track"))))))</f>
        <v/>
      </c>
      <c r="T218" s="43" t="n"/>
      <c r="U218" s="43" t="n"/>
      <c r="V218" s="40" t="str">
        <f>IF(OR(T218="",U218=""),"",T218*U218)</f>
        <v/>
      </c>
      <c r="W218" s="40" t="str">
        <f>IF(V218="","",IF(V218&gt;=THR_CRITICAL,"Critical",IF(V218&gt;=THR_HIGH,"High",IF(V218&gt;=THR_MEDIUM,"Medium","Low"))))</f>
        <v/>
      </c>
      <c r="X218" s="40" t="str">
        <f>IF(V218="","",IF(V218&lt;=RISK_APPETITE,"Yes","No: escalate"))</f>
        <v/>
      </c>
      <c r="Y218" s="43" t="n"/>
      <c r="Z218" s="44" t="n"/>
      <c r="AA218" s="43" t="n"/>
    </row>
    <row r="219">
      <c r="A219" s="9" t="n"/>
      <c r="B219" s="9" t="n"/>
      <c r="C219" s="9" t="n"/>
      <c r="D219" s="9" t="n"/>
      <c r="E219" s="9" t="n"/>
      <c r="F219" s="9" t="n"/>
      <c r="G219" s="40" t="str">
        <f>IF(OR(E219="",F219=""),"",E219*F219)</f>
        <v/>
      </c>
      <c r="H219" s="40" t="str">
        <f>IF(G219="","",IF(G219&gt;=THR_CRITICAL,"Critical",IF(G219&gt;=THR_HIGH,"High",IF(G219&gt;=THR_MEDIUM,"Medium","Low"))))</f>
        <v/>
      </c>
      <c r="I219" s="9" t="n"/>
      <c r="J219" s="9" t="n"/>
      <c r="K219" s="9" t="n"/>
      <c r="L219" s="9" t="n"/>
      <c r="M219" s="9" t="n"/>
      <c r="N219" s="41" t="n"/>
      <c r="O219" s="41" t="n"/>
      <c r="P219" s="9" t="n"/>
      <c r="Q219" s="42" t="n"/>
      <c r="R219" s="40" t="str">
        <f>IF(OR(O219="",P219="Completed",P219="Cancelled"),"",O219-TODAY())</f>
        <v/>
      </c>
      <c r="S219" s="40" t="str">
        <f>IF(B219="","",IF(P219="Completed","Completed",IF(P219="Cancelled","Cancelled",IF(O219="","No due date",IF(O219&lt;TODAY(),"Overdue",IF(O219-TODAY()&lt;=DUE_SOON_DAYS,"Due soon","On track"))))))</f>
        <v/>
      </c>
      <c r="T219" s="9" t="n"/>
      <c r="U219" s="9" t="n"/>
      <c r="V219" s="40" t="str">
        <f>IF(OR(T219="",U219=""),"",T219*U219)</f>
        <v/>
      </c>
      <c r="W219" s="40" t="str">
        <f>IF(V219="","",IF(V219&gt;=THR_CRITICAL,"Critical",IF(V219&gt;=THR_HIGH,"High",IF(V219&gt;=THR_MEDIUM,"Medium","Low"))))</f>
        <v/>
      </c>
      <c r="X219" s="40" t="str">
        <f>IF(V219="","",IF(V219&lt;=RISK_APPETITE,"Yes","No: escalate"))</f>
        <v/>
      </c>
      <c r="Y219" s="9" t="n"/>
      <c r="Z219" s="41" t="n"/>
      <c r="AA219" s="9" t="n"/>
    </row>
    <row r="220">
      <c r="A220" s="43" t="n"/>
      <c r="B220" s="43" t="n"/>
      <c r="C220" s="43" t="n"/>
      <c r="D220" s="43" t="n"/>
      <c r="E220" s="43" t="n"/>
      <c r="F220" s="43" t="n"/>
      <c r="G220" s="40" t="str">
        <f>IF(OR(E220="",F220=""),"",E220*F220)</f>
        <v/>
      </c>
      <c r="H220" s="40" t="str">
        <f>IF(G220="","",IF(G220&gt;=THR_CRITICAL,"Critical",IF(G220&gt;=THR_HIGH,"High",IF(G220&gt;=THR_MEDIUM,"Medium","Low"))))</f>
        <v/>
      </c>
      <c r="I220" s="43" t="n"/>
      <c r="J220" s="43" t="n"/>
      <c r="K220" s="43" t="n"/>
      <c r="L220" s="43" t="n"/>
      <c r="M220" s="43" t="n"/>
      <c r="N220" s="44" t="n"/>
      <c r="O220" s="44" t="n"/>
      <c r="P220" s="43" t="n"/>
      <c r="Q220" s="45" t="n"/>
      <c r="R220" s="40" t="str">
        <f>IF(OR(O220="",P220="Completed",P220="Cancelled"),"",O220-TODAY())</f>
        <v/>
      </c>
      <c r="S220" s="40" t="str">
        <f>IF(B220="","",IF(P220="Completed","Completed",IF(P220="Cancelled","Cancelled",IF(O220="","No due date",IF(O220&lt;TODAY(),"Overdue",IF(O220-TODAY()&lt;=DUE_SOON_DAYS,"Due soon","On track"))))))</f>
        <v/>
      </c>
      <c r="T220" s="43" t="n"/>
      <c r="U220" s="43" t="n"/>
      <c r="V220" s="40" t="str">
        <f>IF(OR(T220="",U220=""),"",T220*U220)</f>
        <v/>
      </c>
      <c r="W220" s="40" t="str">
        <f>IF(V220="","",IF(V220&gt;=THR_CRITICAL,"Critical",IF(V220&gt;=THR_HIGH,"High",IF(V220&gt;=THR_MEDIUM,"Medium","Low"))))</f>
        <v/>
      </c>
      <c r="X220" s="40" t="str">
        <f>IF(V220="","",IF(V220&lt;=RISK_APPETITE,"Yes","No: escalate"))</f>
        <v/>
      </c>
      <c r="Y220" s="43" t="n"/>
      <c r="Z220" s="44" t="n"/>
      <c r="AA220" s="43" t="n"/>
    </row>
    <row r="221">
      <c r="A221" s="9" t="n"/>
      <c r="B221" s="9" t="n"/>
      <c r="C221" s="9" t="n"/>
      <c r="D221" s="9" t="n"/>
      <c r="E221" s="9" t="n"/>
      <c r="F221" s="9" t="n"/>
      <c r="G221" s="40" t="str">
        <f>IF(OR(E221="",F221=""),"",E221*F221)</f>
        <v/>
      </c>
      <c r="H221" s="40" t="str">
        <f>IF(G221="","",IF(G221&gt;=THR_CRITICAL,"Critical",IF(G221&gt;=THR_HIGH,"High",IF(G221&gt;=THR_MEDIUM,"Medium","Low"))))</f>
        <v/>
      </c>
      <c r="I221" s="9" t="n"/>
      <c r="J221" s="9" t="n"/>
      <c r="K221" s="9" t="n"/>
      <c r="L221" s="9" t="n"/>
      <c r="M221" s="9" t="n"/>
      <c r="N221" s="41" t="n"/>
      <c r="O221" s="41" t="n"/>
      <c r="P221" s="9" t="n"/>
      <c r="Q221" s="42" t="n"/>
      <c r="R221" s="40" t="str">
        <f>IF(OR(O221="",P221="Completed",P221="Cancelled"),"",O221-TODAY())</f>
        <v/>
      </c>
      <c r="S221" s="40" t="str">
        <f>IF(B221="","",IF(P221="Completed","Completed",IF(P221="Cancelled","Cancelled",IF(O221="","No due date",IF(O221&lt;TODAY(),"Overdue",IF(O221-TODAY()&lt;=DUE_SOON_DAYS,"Due soon","On track"))))))</f>
        <v/>
      </c>
      <c r="T221" s="9" t="n"/>
      <c r="U221" s="9" t="n"/>
      <c r="V221" s="40" t="str">
        <f>IF(OR(T221="",U221=""),"",T221*U221)</f>
        <v/>
      </c>
      <c r="W221" s="40" t="str">
        <f>IF(V221="","",IF(V221&gt;=THR_CRITICAL,"Critical",IF(V221&gt;=THR_HIGH,"High",IF(V221&gt;=THR_MEDIUM,"Medium","Low"))))</f>
        <v/>
      </c>
      <c r="X221" s="40" t="str">
        <f>IF(V221="","",IF(V221&lt;=RISK_APPETITE,"Yes","No: escalate"))</f>
        <v/>
      </c>
      <c r="Y221" s="9" t="n"/>
      <c r="Z221" s="41" t="n"/>
      <c r="AA221" s="9" t="n"/>
    </row>
    <row r="222">
      <c r="A222" s="43" t="n"/>
      <c r="B222" s="43" t="n"/>
      <c r="C222" s="43" t="n"/>
      <c r="D222" s="43" t="n"/>
      <c r="E222" s="43" t="n"/>
      <c r="F222" s="43" t="n"/>
      <c r="G222" s="40" t="str">
        <f>IF(OR(E222="",F222=""),"",E222*F222)</f>
        <v/>
      </c>
      <c r="H222" s="40" t="str">
        <f>IF(G222="","",IF(G222&gt;=THR_CRITICAL,"Critical",IF(G222&gt;=THR_HIGH,"High",IF(G222&gt;=THR_MEDIUM,"Medium","Low"))))</f>
        <v/>
      </c>
      <c r="I222" s="43" t="n"/>
      <c r="J222" s="43" t="n"/>
      <c r="K222" s="43" t="n"/>
      <c r="L222" s="43" t="n"/>
      <c r="M222" s="43" t="n"/>
      <c r="N222" s="44" t="n"/>
      <c r="O222" s="44" t="n"/>
      <c r="P222" s="43" t="n"/>
      <c r="Q222" s="45" t="n"/>
      <c r="R222" s="40" t="str">
        <f>IF(OR(O222="",P222="Completed",P222="Cancelled"),"",O222-TODAY())</f>
        <v/>
      </c>
      <c r="S222" s="40" t="str">
        <f>IF(B222="","",IF(P222="Completed","Completed",IF(P222="Cancelled","Cancelled",IF(O222="","No due date",IF(O222&lt;TODAY(),"Overdue",IF(O222-TODAY()&lt;=DUE_SOON_DAYS,"Due soon","On track"))))))</f>
        <v/>
      </c>
      <c r="T222" s="43" t="n"/>
      <c r="U222" s="43" t="n"/>
      <c r="V222" s="40" t="str">
        <f>IF(OR(T222="",U222=""),"",T222*U222)</f>
        <v/>
      </c>
      <c r="W222" s="40" t="str">
        <f>IF(V222="","",IF(V222&gt;=THR_CRITICAL,"Critical",IF(V222&gt;=THR_HIGH,"High",IF(V222&gt;=THR_MEDIUM,"Medium","Low"))))</f>
        <v/>
      </c>
      <c r="X222" s="40" t="str">
        <f>IF(V222="","",IF(V222&lt;=RISK_APPETITE,"Yes","No: escalate"))</f>
        <v/>
      </c>
      <c r="Y222" s="43" t="n"/>
      <c r="Z222" s="44" t="n"/>
      <c r="AA222" s="43" t="n"/>
    </row>
    <row r="223">
      <c r="A223" s="9" t="n"/>
      <c r="B223" s="9" t="n"/>
      <c r="C223" s="9" t="n"/>
      <c r="D223" s="9" t="n"/>
      <c r="E223" s="9" t="n"/>
      <c r="F223" s="9" t="n"/>
      <c r="G223" s="40" t="str">
        <f>IF(OR(E223="",F223=""),"",E223*F223)</f>
        <v/>
      </c>
      <c r="H223" s="40" t="str">
        <f>IF(G223="","",IF(G223&gt;=THR_CRITICAL,"Critical",IF(G223&gt;=THR_HIGH,"High",IF(G223&gt;=THR_MEDIUM,"Medium","Low"))))</f>
        <v/>
      </c>
      <c r="I223" s="9" t="n"/>
      <c r="J223" s="9" t="n"/>
      <c r="K223" s="9" t="n"/>
      <c r="L223" s="9" t="n"/>
      <c r="M223" s="9" t="n"/>
      <c r="N223" s="41" t="n"/>
      <c r="O223" s="41" t="n"/>
      <c r="P223" s="9" t="n"/>
      <c r="Q223" s="42" t="n"/>
      <c r="R223" s="40" t="str">
        <f>IF(OR(O223="",P223="Completed",P223="Cancelled"),"",O223-TODAY())</f>
        <v/>
      </c>
      <c r="S223" s="40" t="str">
        <f>IF(B223="","",IF(P223="Completed","Completed",IF(P223="Cancelled","Cancelled",IF(O223="","No due date",IF(O223&lt;TODAY(),"Overdue",IF(O223-TODAY()&lt;=DUE_SOON_DAYS,"Due soon","On track"))))))</f>
        <v/>
      </c>
      <c r="T223" s="9" t="n"/>
      <c r="U223" s="9" t="n"/>
      <c r="V223" s="40" t="str">
        <f>IF(OR(T223="",U223=""),"",T223*U223)</f>
        <v/>
      </c>
      <c r="W223" s="40" t="str">
        <f>IF(V223="","",IF(V223&gt;=THR_CRITICAL,"Critical",IF(V223&gt;=THR_HIGH,"High",IF(V223&gt;=THR_MEDIUM,"Medium","Low"))))</f>
        <v/>
      </c>
      <c r="X223" s="40" t="str">
        <f>IF(V223="","",IF(V223&lt;=RISK_APPETITE,"Yes","No: escalate"))</f>
        <v/>
      </c>
      <c r="Y223" s="9" t="n"/>
      <c r="Z223" s="41" t="n"/>
      <c r="AA223" s="9" t="n"/>
    </row>
    <row r="224">
      <c r="A224" s="43" t="n"/>
      <c r="B224" s="43" t="n"/>
      <c r="C224" s="43" t="n"/>
      <c r="D224" s="43" t="n"/>
      <c r="E224" s="43" t="n"/>
      <c r="F224" s="43" t="n"/>
      <c r="G224" s="40" t="str">
        <f>IF(OR(E224="",F224=""),"",E224*F224)</f>
        <v/>
      </c>
      <c r="H224" s="40" t="str">
        <f>IF(G224="","",IF(G224&gt;=THR_CRITICAL,"Critical",IF(G224&gt;=THR_HIGH,"High",IF(G224&gt;=THR_MEDIUM,"Medium","Low"))))</f>
        <v/>
      </c>
      <c r="I224" s="43" t="n"/>
      <c r="J224" s="43" t="n"/>
      <c r="K224" s="43" t="n"/>
      <c r="L224" s="43" t="n"/>
      <c r="M224" s="43" t="n"/>
      <c r="N224" s="44" t="n"/>
      <c r="O224" s="44" t="n"/>
      <c r="P224" s="43" t="n"/>
      <c r="Q224" s="45" t="n"/>
      <c r="R224" s="40" t="str">
        <f>IF(OR(O224="",P224="Completed",P224="Cancelled"),"",O224-TODAY())</f>
        <v/>
      </c>
      <c r="S224" s="40" t="str">
        <f>IF(B224="","",IF(P224="Completed","Completed",IF(P224="Cancelled","Cancelled",IF(O224="","No due date",IF(O224&lt;TODAY(),"Overdue",IF(O224-TODAY()&lt;=DUE_SOON_DAYS,"Due soon","On track"))))))</f>
        <v/>
      </c>
      <c r="T224" s="43" t="n"/>
      <c r="U224" s="43" t="n"/>
      <c r="V224" s="40" t="str">
        <f>IF(OR(T224="",U224=""),"",T224*U224)</f>
        <v/>
      </c>
      <c r="W224" s="40" t="str">
        <f>IF(V224="","",IF(V224&gt;=THR_CRITICAL,"Critical",IF(V224&gt;=THR_HIGH,"High",IF(V224&gt;=THR_MEDIUM,"Medium","Low"))))</f>
        <v/>
      </c>
      <c r="X224" s="40" t="str">
        <f>IF(V224="","",IF(V224&lt;=RISK_APPETITE,"Yes","No: escalate"))</f>
        <v/>
      </c>
      <c r="Y224" s="43" t="n"/>
      <c r="Z224" s="44" t="n"/>
      <c r="AA224" s="43" t="n"/>
    </row>
    <row r="225">
      <c r="A225" s="9" t="n"/>
      <c r="B225" s="9" t="n"/>
      <c r="C225" s="9" t="n"/>
      <c r="D225" s="9" t="n"/>
      <c r="E225" s="9" t="n"/>
      <c r="F225" s="9" t="n"/>
      <c r="G225" s="40" t="str">
        <f>IF(OR(E225="",F225=""),"",E225*F225)</f>
        <v/>
      </c>
      <c r="H225" s="40" t="str">
        <f>IF(G225="","",IF(G225&gt;=THR_CRITICAL,"Critical",IF(G225&gt;=THR_HIGH,"High",IF(G225&gt;=THR_MEDIUM,"Medium","Low"))))</f>
        <v/>
      </c>
      <c r="I225" s="9" t="n"/>
      <c r="J225" s="9" t="n"/>
      <c r="K225" s="9" t="n"/>
      <c r="L225" s="9" t="n"/>
      <c r="M225" s="9" t="n"/>
      <c r="N225" s="41" t="n"/>
      <c r="O225" s="41" t="n"/>
      <c r="P225" s="9" t="n"/>
      <c r="Q225" s="42" t="n"/>
      <c r="R225" s="40" t="str">
        <f>IF(OR(O225="",P225="Completed",P225="Cancelled"),"",O225-TODAY())</f>
        <v/>
      </c>
      <c r="S225" s="40" t="str">
        <f>IF(B225="","",IF(P225="Completed","Completed",IF(P225="Cancelled","Cancelled",IF(O225="","No due date",IF(O225&lt;TODAY(),"Overdue",IF(O225-TODAY()&lt;=DUE_SOON_DAYS,"Due soon","On track"))))))</f>
        <v/>
      </c>
      <c r="T225" s="9" t="n"/>
      <c r="U225" s="9" t="n"/>
      <c r="V225" s="40" t="str">
        <f>IF(OR(T225="",U225=""),"",T225*U225)</f>
        <v/>
      </c>
      <c r="W225" s="40" t="str">
        <f>IF(V225="","",IF(V225&gt;=THR_CRITICAL,"Critical",IF(V225&gt;=THR_HIGH,"High",IF(V225&gt;=THR_MEDIUM,"Medium","Low"))))</f>
        <v/>
      </c>
      <c r="X225" s="40" t="str">
        <f>IF(V225="","",IF(V225&lt;=RISK_APPETITE,"Yes","No: escalate"))</f>
        <v/>
      </c>
      <c r="Y225" s="9" t="n"/>
      <c r="Z225" s="41" t="n"/>
      <c r="AA225" s="9" t="n"/>
    </row>
    <row r="226">
      <c r="A226" s="43" t="n"/>
      <c r="B226" s="43" t="n"/>
      <c r="C226" s="43" t="n"/>
      <c r="D226" s="43" t="n"/>
      <c r="E226" s="43" t="n"/>
      <c r="F226" s="43" t="n"/>
      <c r="G226" s="40" t="str">
        <f>IF(OR(E226="",F226=""),"",E226*F226)</f>
        <v/>
      </c>
      <c r="H226" s="40" t="str">
        <f>IF(G226="","",IF(G226&gt;=THR_CRITICAL,"Critical",IF(G226&gt;=THR_HIGH,"High",IF(G226&gt;=THR_MEDIUM,"Medium","Low"))))</f>
        <v/>
      </c>
      <c r="I226" s="43" t="n"/>
      <c r="J226" s="43" t="n"/>
      <c r="K226" s="43" t="n"/>
      <c r="L226" s="43" t="n"/>
      <c r="M226" s="43" t="n"/>
      <c r="N226" s="44" t="n"/>
      <c r="O226" s="44" t="n"/>
      <c r="P226" s="43" t="n"/>
      <c r="Q226" s="45" t="n"/>
      <c r="R226" s="40" t="str">
        <f>IF(OR(O226="",P226="Completed",P226="Cancelled"),"",O226-TODAY())</f>
        <v/>
      </c>
      <c r="S226" s="40" t="str">
        <f>IF(B226="","",IF(P226="Completed","Completed",IF(P226="Cancelled","Cancelled",IF(O226="","No due date",IF(O226&lt;TODAY(),"Overdue",IF(O226-TODAY()&lt;=DUE_SOON_DAYS,"Due soon","On track"))))))</f>
        <v/>
      </c>
      <c r="T226" s="43" t="n"/>
      <c r="U226" s="43" t="n"/>
      <c r="V226" s="40" t="str">
        <f>IF(OR(T226="",U226=""),"",T226*U226)</f>
        <v/>
      </c>
      <c r="W226" s="40" t="str">
        <f>IF(V226="","",IF(V226&gt;=THR_CRITICAL,"Critical",IF(V226&gt;=THR_HIGH,"High",IF(V226&gt;=THR_MEDIUM,"Medium","Low"))))</f>
        <v/>
      </c>
      <c r="X226" s="40" t="str">
        <f>IF(V226="","",IF(V226&lt;=RISK_APPETITE,"Yes","No: escalate"))</f>
        <v/>
      </c>
      <c r="Y226" s="43" t="n"/>
      <c r="Z226" s="44" t="n"/>
      <c r="AA226" s="43" t="n"/>
    </row>
    <row r="227">
      <c r="A227" s="9" t="n"/>
      <c r="B227" s="9" t="n"/>
      <c r="C227" s="9" t="n"/>
      <c r="D227" s="9" t="n"/>
      <c r="E227" s="9" t="n"/>
      <c r="F227" s="9" t="n"/>
      <c r="G227" s="40" t="str">
        <f>IF(OR(E227="",F227=""),"",E227*F227)</f>
        <v/>
      </c>
      <c r="H227" s="40" t="str">
        <f>IF(G227="","",IF(G227&gt;=THR_CRITICAL,"Critical",IF(G227&gt;=THR_HIGH,"High",IF(G227&gt;=THR_MEDIUM,"Medium","Low"))))</f>
        <v/>
      </c>
      <c r="I227" s="9" t="n"/>
      <c r="J227" s="9" t="n"/>
      <c r="K227" s="9" t="n"/>
      <c r="L227" s="9" t="n"/>
      <c r="M227" s="9" t="n"/>
      <c r="N227" s="41" t="n"/>
      <c r="O227" s="41" t="n"/>
      <c r="P227" s="9" t="n"/>
      <c r="Q227" s="42" t="n"/>
      <c r="R227" s="40" t="str">
        <f>IF(OR(O227="",P227="Completed",P227="Cancelled"),"",O227-TODAY())</f>
        <v/>
      </c>
      <c r="S227" s="40" t="str">
        <f>IF(B227="","",IF(P227="Completed","Completed",IF(P227="Cancelled","Cancelled",IF(O227="","No due date",IF(O227&lt;TODAY(),"Overdue",IF(O227-TODAY()&lt;=DUE_SOON_DAYS,"Due soon","On track"))))))</f>
        <v/>
      </c>
      <c r="T227" s="9" t="n"/>
      <c r="U227" s="9" t="n"/>
      <c r="V227" s="40" t="str">
        <f>IF(OR(T227="",U227=""),"",T227*U227)</f>
        <v/>
      </c>
      <c r="W227" s="40" t="str">
        <f>IF(V227="","",IF(V227&gt;=THR_CRITICAL,"Critical",IF(V227&gt;=THR_HIGH,"High",IF(V227&gt;=THR_MEDIUM,"Medium","Low"))))</f>
        <v/>
      </c>
      <c r="X227" s="40" t="str">
        <f>IF(V227="","",IF(V227&lt;=RISK_APPETITE,"Yes","No: escalate"))</f>
        <v/>
      </c>
      <c r="Y227" s="9" t="n"/>
      <c r="Z227" s="41" t="n"/>
      <c r="AA227" s="9" t="n"/>
    </row>
    <row r="228">
      <c r="A228" s="43" t="n"/>
      <c r="B228" s="43" t="n"/>
      <c r="C228" s="43" t="n"/>
      <c r="D228" s="43" t="n"/>
      <c r="E228" s="43" t="n"/>
      <c r="F228" s="43" t="n"/>
      <c r="G228" s="40" t="str">
        <f>IF(OR(E228="",F228=""),"",E228*F228)</f>
        <v/>
      </c>
      <c r="H228" s="40" t="str">
        <f>IF(G228="","",IF(G228&gt;=THR_CRITICAL,"Critical",IF(G228&gt;=THR_HIGH,"High",IF(G228&gt;=THR_MEDIUM,"Medium","Low"))))</f>
        <v/>
      </c>
      <c r="I228" s="43" t="n"/>
      <c r="J228" s="43" t="n"/>
      <c r="K228" s="43" t="n"/>
      <c r="L228" s="43" t="n"/>
      <c r="M228" s="43" t="n"/>
      <c r="N228" s="44" t="n"/>
      <c r="O228" s="44" t="n"/>
      <c r="P228" s="43" t="n"/>
      <c r="Q228" s="45" t="n"/>
      <c r="R228" s="40" t="str">
        <f>IF(OR(O228="",P228="Completed",P228="Cancelled"),"",O228-TODAY())</f>
        <v/>
      </c>
      <c r="S228" s="40" t="str">
        <f>IF(B228="","",IF(P228="Completed","Completed",IF(P228="Cancelled","Cancelled",IF(O228="","No due date",IF(O228&lt;TODAY(),"Overdue",IF(O228-TODAY()&lt;=DUE_SOON_DAYS,"Due soon","On track"))))))</f>
        <v/>
      </c>
      <c r="T228" s="43" t="n"/>
      <c r="U228" s="43" t="n"/>
      <c r="V228" s="40" t="str">
        <f>IF(OR(T228="",U228=""),"",T228*U228)</f>
        <v/>
      </c>
      <c r="W228" s="40" t="str">
        <f>IF(V228="","",IF(V228&gt;=THR_CRITICAL,"Critical",IF(V228&gt;=THR_HIGH,"High",IF(V228&gt;=THR_MEDIUM,"Medium","Low"))))</f>
        <v/>
      </c>
      <c r="X228" s="40" t="str">
        <f>IF(V228="","",IF(V228&lt;=RISK_APPETITE,"Yes","No: escalate"))</f>
        <v/>
      </c>
      <c r="Y228" s="43" t="n"/>
      <c r="Z228" s="44" t="n"/>
      <c r="AA228" s="43" t="n"/>
    </row>
    <row r="229">
      <c r="A229" s="9" t="n"/>
      <c r="B229" s="9" t="n"/>
      <c r="C229" s="9" t="n"/>
      <c r="D229" s="9" t="n"/>
      <c r="E229" s="9" t="n"/>
      <c r="F229" s="9" t="n"/>
      <c r="G229" s="40" t="str">
        <f>IF(OR(E229="",F229=""),"",E229*F229)</f>
        <v/>
      </c>
      <c r="H229" s="40" t="str">
        <f>IF(G229="","",IF(G229&gt;=THR_CRITICAL,"Critical",IF(G229&gt;=THR_HIGH,"High",IF(G229&gt;=THR_MEDIUM,"Medium","Low"))))</f>
        <v/>
      </c>
      <c r="I229" s="9" t="n"/>
      <c r="J229" s="9" t="n"/>
      <c r="K229" s="9" t="n"/>
      <c r="L229" s="9" t="n"/>
      <c r="M229" s="9" t="n"/>
      <c r="N229" s="41" t="n"/>
      <c r="O229" s="41" t="n"/>
      <c r="P229" s="9" t="n"/>
      <c r="Q229" s="42" t="n"/>
      <c r="R229" s="40" t="str">
        <f>IF(OR(O229="",P229="Completed",P229="Cancelled"),"",O229-TODAY())</f>
        <v/>
      </c>
      <c r="S229" s="40" t="str">
        <f>IF(B229="","",IF(P229="Completed","Completed",IF(P229="Cancelled","Cancelled",IF(O229="","No due date",IF(O229&lt;TODAY(),"Overdue",IF(O229-TODAY()&lt;=DUE_SOON_DAYS,"Due soon","On track"))))))</f>
        <v/>
      </c>
      <c r="T229" s="9" t="n"/>
      <c r="U229" s="9" t="n"/>
      <c r="V229" s="40" t="str">
        <f>IF(OR(T229="",U229=""),"",T229*U229)</f>
        <v/>
      </c>
      <c r="W229" s="40" t="str">
        <f>IF(V229="","",IF(V229&gt;=THR_CRITICAL,"Critical",IF(V229&gt;=THR_HIGH,"High",IF(V229&gt;=THR_MEDIUM,"Medium","Low"))))</f>
        <v/>
      </c>
      <c r="X229" s="40" t="str">
        <f>IF(V229="","",IF(V229&lt;=RISK_APPETITE,"Yes","No: escalate"))</f>
        <v/>
      </c>
      <c r="Y229" s="9" t="n"/>
      <c r="Z229" s="41" t="n"/>
      <c r="AA229" s="9" t="n"/>
    </row>
    <row r="230">
      <c r="A230" s="43" t="n"/>
      <c r="B230" s="43" t="n"/>
      <c r="C230" s="43" t="n"/>
      <c r="D230" s="43" t="n"/>
      <c r="E230" s="43" t="n"/>
      <c r="F230" s="43" t="n"/>
      <c r="G230" s="40" t="str">
        <f>IF(OR(E230="",F230=""),"",E230*F230)</f>
        <v/>
      </c>
      <c r="H230" s="40" t="str">
        <f>IF(G230="","",IF(G230&gt;=THR_CRITICAL,"Critical",IF(G230&gt;=THR_HIGH,"High",IF(G230&gt;=THR_MEDIUM,"Medium","Low"))))</f>
        <v/>
      </c>
      <c r="I230" s="43" t="n"/>
      <c r="J230" s="43" t="n"/>
      <c r="K230" s="43" t="n"/>
      <c r="L230" s="43" t="n"/>
      <c r="M230" s="43" t="n"/>
      <c r="N230" s="44" t="n"/>
      <c r="O230" s="44" t="n"/>
      <c r="P230" s="43" t="n"/>
      <c r="Q230" s="45" t="n"/>
      <c r="R230" s="40" t="str">
        <f>IF(OR(O230="",P230="Completed",P230="Cancelled"),"",O230-TODAY())</f>
        <v/>
      </c>
      <c r="S230" s="40" t="str">
        <f>IF(B230="","",IF(P230="Completed","Completed",IF(P230="Cancelled","Cancelled",IF(O230="","No due date",IF(O230&lt;TODAY(),"Overdue",IF(O230-TODAY()&lt;=DUE_SOON_DAYS,"Due soon","On track"))))))</f>
        <v/>
      </c>
      <c r="T230" s="43" t="n"/>
      <c r="U230" s="43" t="n"/>
      <c r="V230" s="40" t="str">
        <f>IF(OR(T230="",U230=""),"",T230*U230)</f>
        <v/>
      </c>
      <c r="W230" s="40" t="str">
        <f>IF(V230="","",IF(V230&gt;=THR_CRITICAL,"Critical",IF(V230&gt;=THR_HIGH,"High",IF(V230&gt;=THR_MEDIUM,"Medium","Low"))))</f>
        <v/>
      </c>
      <c r="X230" s="40" t="str">
        <f>IF(V230="","",IF(V230&lt;=RISK_APPETITE,"Yes","No: escalate"))</f>
        <v/>
      </c>
      <c r="Y230" s="43" t="n"/>
      <c r="Z230" s="44" t="n"/>
      <c r="AA230" s="43" t="n"/>
    </row>
    <row r="231">
      <c r="A231" s="9" t="n"/>
      <c r="B231" s="9" t="n"/>
      <c r="C231" s="9" t="n"/>
      <c r="D231" s="9" t="n"/>
      <c r="E231" s="9" t="n"/>
      <c r="F231" s="9" t="n"/>
      <c r="G231" s="40" t="str">
        <f>IF(OR(E231="",F231=""),"",E231*F231)</f>
        <v/>
      </c>
      <c r="H231" s="40" t="str">
        <f>IF(G231="","",IF(G231&gt;=THR_CRITICAL,"Critical",IF(G231&gt;=THR_HIGH,"High",IF(G231&gt;=THR_MEDIUM,"Medium","Low"))))</f>
        <v/>
      </c>
      <c r="I231" s="9" t="n"/>
      <c r="J231" s="9" t="n"/>
      <c r="K231" s="9" t="n"/>
      <c r="L231" s="9" t="n"/>
      <c r="M231" s="9" t="n"/>
      <c r="N231" s="41" t="n"/>
      <c r="O231" s="41" t="n"/>
      <c r="P231" s="9" t="n"/>
      <c r="Q231" s="42" t="n"/>
      <c r="R231" s="40" t="str">
        <f>IF(OR(O231="",P231="Completed",P231="Cancelled"),"",O231-TODAY())</f>
        <v/>
      </c>
      <c r="S231" s="40" t="str">
        <f>IF(B231="","",IF(P231="Completed","Completed",IF(P231="Cancelled","Cancelled",IF(O231="","No due date",IF(O231&lt;TODAY(),"Overdue",IF(O231-TODAY()&lt;=DUE_SOON_DAYS,"Due soon","On track"))))))</f>
        <v/>
      </c>
      <c r="T231" s="9" t="n"/>
      <c r="U231" s="9" t="n"/>
      <c r="V231" s="40" t="str">
        <f>IF(OR(T231="",U231=""),"",T231*U231)</f>
        <v/>
      </c>
      <c r="W231" s="40" t="str">
        <f>IF(V231="","",IF(V231&gt;=THR_CRITICAL,"Critical",IF(V231&gt;=THR_HIGH,"High",IF(V231&gt;=THR_MEDIUM,"Medium","Low"))))</f>
        <v/>
      </c>
      <c r="X231" s="40" t="str">
        <f>IF(V231="","",IF(V231&lt;=RISK_APPETITE,"Yes","No: escalate"))</f>
        <v/>
      </c>
      <c r="Y231" s="9" t="n"/>
      <c r="Z231" s="41" t="n"/>
      <c r="AA231" s="9" t="n"/>
    </row>
    <row r="232">
      <c r="A232" s="43" t="n"/>
      <c r="B232" s="43" t="n"/>
      <c r="C232" s="43" t="n"/>
      <c r="D232" s="43" t="n"/>
      <c r="E232" s="43" t="n"/>
      <c r="F232" s="43" t="n"/>
      <c r="G232" s="40" t="str">
        <f>IF(OR(E232="",F232=""),"",E232*F232)</f>
        <v/>
      </c>
      <c r="H232" s="40" t="str">
        <f>IF(G232="","",IF(G232&gt;=THR_CRITICAL,"Critical",IF(G232&gt;=THR_HIGH,"High",IF(G232&gt;=THR_MEDIUM,"Medium","Low"))))</f>
        <v/>
      </c>
      <c r="I232" s="43" t="n"/>
      <c r="J232" s="43" t="n"/>
      <c r="K232" s="43" t="n"/>
      <c r="L232" s="43" t="n"/>
      <c r="M232" s="43" t="n"/>
      <c r="N232" s="44" t="n"/>
      <c r="O232" s="44" t="n"/>
      <c r="P232" s="43" t="n"/>
      <c r="Q232" s="45" t="n"/>
      <c r="R232" s="40" t="str">
        <f>IF(OR(O232="",P232="Completed",P232="Cancelled"),"",O232-TODAY())</f>
        <v/>
      </c>
      <c r="S232" s="40" t="str">
        <f>IF(B232="","",IF(P232="Completed","Completed",IF(P232="Cancelled","Cancelled",IF(O232="","No due date",IF(O232&lt;TODAY(),"Overdue",IF(O232-TODAY()&lt;=DUE_SOON_DAYS,"Due soon","On track"))))))</f>
        <v/>
      </c>
      <c r="T232" s="43" t="n"/>
      <c r="U232" s="43" t="n"/>
      <c r="V232" s="40" t="str">
        <f>IF(OR(T232="",U232=""),"",T232*U232)</f>
        <v/>
      </c>
      <c r="W232" s="40" t="str">
        <f>IF(V232="","",IF(V232&gt;=THR_CRITICAL,"Critical",IF(V232&gt;=THR_HIGH,"High",IF(V232&gt;=THR_MEDIUM,"Medium","Low"))))</f>
        <v/>
      </c>
      <c r="X232" s="40" t="str">
        <f>IF(V232="","",IF(V232&lt;=RISK_APPETITE,"Yes","No: escalate"))</f>
        <v/>
      </c>
      <c r="Y232" s="43" t="n"/>
      <c r="Z232" s="44" t="n"/>
      <c r="AA232" s="43" t="n"/>
    </row>
    <row r="233">
      <c r="A233" s="9" t="n"/>
      <c r="B233" s="9" t="n"/>
      <c r="C233" s="9" t="n"/>
      <c r="D233" s="9" t="n"/>
      <c r="E233" s="9" t="n"/>
      <c r="F233" s="9" t="n"/>
      <c r="G233" s="40" t="str">
        <f>IF(OR(E233="",F233=""),"",E233*F233)</f>
        <v/>
      </c>
      <c r="H233" s="40" t="str">
        <f>IF(G233="","",IF(G233&gt;=THR_CRITICAL,"Critical",IF(G233&gt;=THR_HIGH,"High",IF(G233&gt;=THR_MEDIUM,"Medium","Low"))))</f>
        <v/>
      </c>
      <c r="I233" s="9" t="n"/>
      <c r="J233" s="9" t="n"/>
      <c r="K233" s="9" t="n"/>
      <c r="L233" s="9" t="n"/>
      <c r="M233" s="9" t="n"/>
      <c r="N233" s="41" t="n"/>
      <c r="O233" s="41" t="n"/>
      <c r="P233" s="9" t="n"/>
      <c r="Q233" s="42" t="n"/>
      <c r="R233" s="40" t="str">
        <f>IF(OR(O233="",P233="Completed",P233="Cancelled"),"",O233-TODAY())</f>
        <v/>
      </c>
      <c r="S233" s="40" t="str">
        <f>IF(B233="","",IF(P233="Completed","Completed",IF(P233="Cancelled","Cancelled",IF(O233="","No due date",IF(O233&lt;TODAY(),"Overdue",IF(O233-TODAY()&lt;=DUE_SOON_DAYS,"Due soon","On track"))))))</f>
        <v/>
      </c>
      <c r="T233" s="9" t="n"/>
      <c r="U233" s="9" t="n"/>
      <c r="V233" s="40" t="str">
        <f>IF(OR(T233="",U233=""),"",T233*U233)</f>
        <v/>
      </c>
      <c r="W233" s="40" t="str">
        <f>IF(V233="","",IF(V233&gt;=THR_CRITICAL,"Critical",IF(V233&gt;=THR_HIGH,"High",IF(V233&gt;=THR_MEDIUM,"Medium","Low"))))</f>
        <v/>
      </c>
      <c r="X233" s="40" t="str">
        <f>IF(V233="","",IF(V233&lt;=RISK_APPETITE,"Yes","No: escalate"))</f>
        <v/>
      </c>
      <c r="Y233" s="9" t="n"/>
      <c r="Z233" s="41" t="n"/>
      <c r="AA233" s="9" t="n"/>
    </row>
    <row r="234">
      <c r="A234" s="43" t="n"/>
      <c r="B234" s="43" t="n"/>
      <c r="C234" s="43" t="n"/>
      <c r="D234" s="43" t="n"/>
      <c r="E234" s="43" t="n"/>
      <c r="F234" s="43" t="n"/>
      <c r="G234" s="40" t="str">
        <f>IF(OR(E234="",F234=""),"",E234*F234)</f>
        <v/>
      </c>
      <c r="H234" s="40" t="str">
        <f>IF(G234="","",IF(G234&gt;=THR_CRITICAL,"Critical",IF(G234&gt;=THR_HIGH,"High",IF(G234&gt;=THR_MEDIUM,"Medium","Low"))))</f>
        <v/>
      </c>
      <c r="I234" s="43" t="n"/>
      <c r="J234" s="43" t="n"/>
      <c r="K234" s="43" t="n"/>
      <c r="L234" s="43" t="n"/>
      <c r="M234" s="43" t="n"/>
      <c r="N234" s="44" t="n"/>
      <c r="O234" s="44" t="n"/>
      <c r="P234" s="43" t="n"/>
      <c r="Q234" s="45" t="n"/>
      <c r="R234" s="40" t="str">
        <f>IF(OR(O234="",P234="Completed",P234="Cancelled"),"",O234-TODAY())</f>
        <v/>
      </c>
      <c r="S234" s="40" t="str">
        <f>IF(B234="","",IF(P234="Completed","Completed",IF(P234="Cancelled","Cancelled",IF(O234="","No due date",IF(O234&lt;TODAY(),"Overdue",IF(O234-TODAY()&lt;=DUE_SOON_DAYS,"Due soon","On track"))))))</f>
        <v/>
      </c>
      <c r="T234" s="43" t="n"/>
      <c r="U234" s="43" t="n"/>
      <c r="V234" s="40" t="str">
        <f>IF(OR(T234="",U234=""),"",T234*U234)</f>
        <v/>
      </c>
      <c r="W234" s="40" t="str">
        <f>IF(V234="","",IF(V234&gt;=THR_CRITICAL,"Critical",IF(V234&gt;=THR_HIGH,"High",IF(V234&gt;=THR_MEDIUM,"Medium","Low"))))</f>
        <v/>
      </c>
      <c r="X234" s="40" t="str">
        <f>IF(V234="","",IF(V234&lt;=RISK_APPETITE,"Yes","No: escalate"))</f>
        <v/>
      </c>
      <c r="Y234" s="43" t="n"/>
      <c r="Z234" s="44" t="n"/>
      <c r="AA234" s="43" t="n"/>
    </row>
    <row r="235">
      <c r="A235" s="9" t="n"/>
      <c r="B235" s="9" t="n"/>
      <c r="C235" s="9" t="n"/>
      <c r="D235" s="9" t="n"/>
      <c r="E235" s="9" t="n"/>
      <c r="F235" s="9" t="n"/>
      <c r="G235" s="40" t="str">
        <f>IF(OR(E235="",F235=""),"",E235*F235)</f>
        <v/>
      </c>
      <c r="H235" s="40" t="str">
        <f>IF(G235="","",IF(G235&gt;=THR_CRITICAL,"Critical",IF(G235&gt;=THR_HIGH,"High",IF(G235&gt;=THR_MEDIUM,"Medium","Low"))))</f>
        <v/>
      </c>
      <c r="I235" s="9" t="n"/>
      <c r="J235" s="9" t="n"/>
      <c r="K235" s="9" t="n"/>
      <c r="L235" s="9" t="n"/>
      <c r="M235" s="9" t="n"/>
      <c r="N235" s="41" t="n"/>
      <c r="O235" s="41" t="n"/>
      <c r="P235" s="9" t="n"/>
      <c r="Q235" s="42" t="n"/>
      <c r="R235" s="40" t="str">
        <f>IF(OR(O235="",P235="Completed",P235="Cancelled"),"",O235-TODAY())</f>
        <v/>
      </c>
      <c r="S235" s="40" t="str">
        <f>IF(B235="","",IF(P235="Completed","Completed",IF(P235="Cancelled","Cancelled",IF(O235="","No due date",IF(O235&lt;TODAY(),"Overdue",IF(O235-TODAY()&lt;=DUE_SOON_DAYS,"Due soon","On track"))))))</f>
        <v/>
      </c>
      <c r="T235" s="9" t="n"/>
      <c r="U235" s="9" t="n"/>
      <c r="V235" s="40" t="str">
        <f>IF(OR(T235="",U235=""),"",T235*U235)</f>
        <v/>
      </c>
      <c r="W235" s="40" t="str">
        <f>IF(V235="","",IF(V235&gt;=THR_CRITICAL,"Critical",IF(V235&gt;=THR_HIGH,"High",IF(V235&gt;=THR_MEDIUM,"Medium","Low"))))</f>
        <v/>
      </c>
      <c r="X235" s="40" t="str">
        <f>IF(V235="","",IF(V235&lt;=RISK_APPETITE,"Yes","No: escalate"))</f>
        <v/>
      </c>
      <c r="Y235" s="9" t="n"/>
      <c r="Z235" s="41" t="n"/>
      <c r="AA235" s="9" t="n"/>
    </row>
    <row r="236">
      <c r="A236" s="43" t="n"/>
      <c r="B236" s="43" t="n"/>
      <c r="C236" s="43" t="n"/>
      <c r="D236" s="43" t="n"/>
      <c r="E236" s="43" t="n"/>
      <c r="F236" s="43" t="n"/>
      <c r="G236" s="40" t="str">
        <f>IF(OR(E236="",F236=""),"",E236*F236)</f>
        <v/>
      </c>
      <c r="H236" s="40" t="str">
        <f>IF(G236="","",IF(G236&gt;=THR_CRITICAL,"Critical",IF(G236&gt;=THR_HIGH,"High",IF(G236&gt;=THR_MEDIUM,"Medium","Low"))))</f>
        <v/>
      </c>
      <c r="I236" s="43" t="n"/>
      <c r="J236" s="43" t="n"/>
      <c r="K236" s="43" t="n"/>
      <c r="L236" s="43" t="n"/>
      <c r="M236" s="43" t="n"/>
      <c r="N236" s="44" t="n"/>
      <c r="O236" s="44" t="n"/>
      <c r="P236" s="43" t="n"/>
      <c r="Q236" s="45" t="n"/>
      <c r="R236" s="40" t="str">
        <f>IF(OR(O236="",P236="Completed",P236="Cancelled"),"",O236-TODAY())</f>
        <v/>
      </c>
      <c r="S236" s="40" t="str">
        <f>IF(B236="","",IF(P236="Completed","Completed",IF(P236="Cancelled","Cancelled",IF(O236="","No due date",IF(O236&lt;TODAY(),"Overdue",IF(O236-TODAY()&lt;=DUE_SOON_DAYS,"Due soon","On track"))))))</f>
        <v/>
      </c>
      <c r="T236" s="43" t="n"/>
      <c r="U236" s="43" t="n"/>
      <c r="V236" s="40" t="str">
        <f>IF(OR(T236="",U236=""),"",T236*U236)</f>
        <v/>
      </c>
      <c r="W236" s="40" t="str">
        <f>IF(V236="","",IF(V236&gt;=THR_CRITICAL,"Critical",IF(V236&gt;=THR_HIGH,"High",IF(V236&gt;=THR_MEDIUM,"Medium","Low"))))</f>
        <v/>
      </c>
      <c r="X236" s="40" t="str">
        <f>IF(V236="","",IF(V236&lt;=RISK_APPETITE,"Yes","No: escalate"))</f>
        <v/>
      </c>
      <c r="Y236" s="43" t="n"/>
      <c r="Z236" s="44" t="n"/>
      <c r="AA236" s="43" t="n"/>
    </row>
    <row r="237">
      <c r="A237" s="9" t="n"/>
      <c r="B237" s="9" t="n"/>
      <c r="C237" s="9" t="n"/>
      <c r="D237" s="9" t="n"/>
      <c r="E237" s="9" t="n"/>
      <c r="F237" s="9" t="n"/>
      <c r="G237" s="40" t="str">
        <f>IF(OR(E237="",F237=""),"",E237*F237)</f>
        <v/>
      </c>
      <c r="H237" s="40" t="str">
        <f>IF(G237="","",IF(G237&gt;=THR_CRITICAL,"Critical",IF(G237&gt;=THR_HIGH,"High",IF(G237&gt;=THR_MEDIUM,"Medium","Low"))))</f>
        <v/>
      </c>
      <c r="I237" s="9" t="n"/>
      <c r="J237" s="9" t="n"/>
      <c r="K237" s="9" t="n"/>
      <c r="L237" s="9" t="n"/>
      <c r="M237" s="9" t="n"/>
      <c r="N237" s="41" t="n"/>
      <c r="O237" s="41" t="n"/>
      <c r="P237" s="9" t="n"/>
      <c r="Q237" s="42" t="n"/>
      <c r="R237" s="40" t="str">
        <f>IF(OR(O237="",P237="Completed",P237="Cancelled"),"",O237-TODAY())</f>
        <v/>
      </c>
      <c r="S237" s="40" t="str">
        <f>IF(B237="","",IF(P237="Completed","Completed",IF(P237="Cancelled","Cancelled",IF(O237="","No due date",IF(O237&lt;TODAY(),"Overdue",IF(O237-TODAY()&lt;=DUE_SOON_DAYS,"Due soon","On track"))))))</f>
        <v/>
      </c>
      <c r="T237" s="9" t="n"/>
      <c r="U237" s="9" t="n"/>
      <c r="V237" s="40" t="str">
        <f>IF(OR(T237="",U237=""),"",T237*U237)</f>
        <v/>
      </c>
      <c r="W237" s="40" t="str">
        <f>IF(V237="","",IF(V237&gt;=THR_CRITICAL,"Critical",IF(V237&gt;=THR_HIGH,"High",IF(V237&gt;=THR_MEDIUM,"Medium","Low"))))</f>
        <v/>
      </c>
      <c r="X237" s="40" t="str">
        <f>IF(V237="","",IF(V237&lt;=RISK_APPETITE,"Yes","No: escalate"))</f>
        <v/>
      </c>
      <c r="Y237" s="9" t="n"/>
      <c r="Z237" s="41" t="n"/>
      <c r="AA237" s="9" t="n"/>
    </row>
    <row r="238">
      <c r="A238" s="43" t="n"/>
      <c r="B238" s="43" t="n"/>
      <c r="C238" s="43" t="n"/>
      <c r="D238" s="43" t="n"/>
      <c r="E238" s="43" t="n"/>
      <c r="F238" s="43" t="n"/>
      <c r="G238" s="40" t="str">
        <f>IF(OR(E238="",F238=""),"",E238*F238)</f>
        <v/>
      </c>
      <c r="H238" s="40" t="str">
        <f>IF(G238="","",IF(G238&gt;=THR_CRITICAL,"Critical",IF(G238&gt;=THR_HIGH,"High",IF(G238&gt;=THR_MEDIUM,"Medium","Low"))))</f>
        <v/>
      </c>
      <c r="I238" s="43" t="n"/>
      <c r="J238" s="43" t="n"/>
      <c r="K238" s="43" t="n"/>
      <c r="L238" s="43" t="n"/>
      <c r="M238" s="43" t="n"/>
      <c r="N238" s="44" t="n"/>
      <c r="O238" s="44" t="n"/>
      <c r="P238" s="43" t="n"/>
      <c r="Q238" s="45" t="n"/>
      <c r="R238" s="40" t="str">
        <f>IF(OR(O238="",P238="Completed",P238="Cancelled"),"",O238-TODAY())</f>
        <v/>
      </c>
      <c r="S238" s="40" t="str">
        <f>IF(B238="","",IF(P238="Completed","Completed",IF(P238="Cancelled","Cancelled",IF(O238="","No due date",IF(O238&lt;TODAY(),"Overdue",IF(O238-TODAY()&lt;=DUE_SOON_DAYS,"Due soon","On track"))))))</f>
        <v/>
      </c>
      <c r="T238" s="43" t="n"/>
      <c r="U238" s="43" t="n"/>
      <c r="V238" s="40" t="str">
        <f>IF(OR(T238="",U238=""),"",T238*U238)</f>
        <v/>
      </c>
      <c r="W238" s="40" t="str">
        <f>IF(V238="","",IF(V238&gt;=THR_CRITICAL,"Critical",IF(V238&gt;=THR_HIGH,"High",IF(V238&gt;=THR_MEDIUM,"Medium","Low"))))</f>
        <v/>
      </c>
      <c r="X238" s="40" t="str">
        <f>IF(V238="","",IF(V238&lt;=RISK_APPETITE,"Yes","No: escalate"))</f>
        <v/>
      </c>
      <c r="Y238" s="43" t="n"/>
      <c r="Z238" s="44" t="n"/>
      <c r="AA238" s="43" t="n"/>
    </row>
    <row r="239">
      <c r="A239" s="9" t="n"/>
      <c r="B239" s="9" t="n"/>
      <c r="C239" s="9" t="n"/>
      <c r="D239" s="9" t="n"/>
      <c r="E239" s="9" t="n"/>
      <c r="F239" s="9" t="n"/>
      <c r="G239" s="40" t="str">
        <f>IF(OR(E239="",F239=""),"",E239*F239)</f>
        <v/>
      </c>
      <c r="H239" s="40" t="str">
        <f>IF(G239="","",IF(G239&gt;=THR_CRITICAL,"Critical",IF(G239&gt;=THR_HIGH,"High",IF(G239&gt;=THR_MEDIUM,"Medium","Low"))))</f>
        <v/>
      </c>
      <c r="I239" s="9" t="n"/>
      <c r="J239" s="9" t="n"/>
      <c r="K239" s="9" t="n"/>
      <c r="L239" s="9" t="n"/>
      <c r="M239" s="9" t="n"/>
      <c r="N239" s="41" t="n"/>
      <c r="O239" s="41" t="n"/>
      <c r="P239" s="9" t="n"/>
      <c r="Q239" s="42" t="n"/>
      <c r="R239" s="40" t="str">
        <f>IF(OR(O239="",P239="Completed",P239="Cancelled"),"",O239-TODAY())</f>
        <v/>
      </c>
      <c r="S239" s="40" t="str">
        <f>IF(B239="","",IF(P239="Completed","Completed",IF(P239="Cancelled","Cancelled",IF(O239="","No due date",IF(O239&lt;TODAY(),"Overdue",IF(O239-TODAY()&lt;=DUE_SOON_DAYS,"Due soon","On track"))))))</f>
        <v/>
      </c>
      <c r="T239" s="9" t="n"/>
      <c r="U239" s="9" t="n"/>
      <c r="V239" s="40" t="str">
        <f>IF(OR(T239="",U239=""),"",T239*U239)</f>
        <v/>
      </c>
      <c r="W239" s="40" t="str">
        <f>IF(V239="","",IF(V239&gt;=THR_CRITICAL,"Critical",IF(V239&gt;=THR_HIGH,"High",IF(V239&gt;=THR_MEDIUM,"Medium","Low"))))</f>
        <v/>
      </c>
      <c r="X239" s="40" t="str">
        <f>IF(V239="","",IF(V239&lt;=RISK_APPETITE,"Yes","No: escalate"))</f>
        <v/>
      </c>
      <c r="Y239" s="9" t="n"/>
      <c r="Z239" s="41" t="n"/>
      <c r="AA239" s="9" t="n"/>
    </row>
    <row r="240">
      <c r="A240" s="43" t="n"/>
      <c r="B240" s="43" t="n"/>
      <c r="C240" s="43" t="n"/>
      <c r="D240" s="43" t="n"/>
      <c r="E240" s="43" t="n"/>
      <c r="F240" s="43" t="n"/>
      <c r="G240" s="40" t="str">
        <f>IF(OR(E240="",F240=""),"",E240*F240)</f>
        <v/>
      </c>
      <c r="H240" s="40" t="str">
        <f>IF(G240="","",IF(G240&gt;=THR_CRITICAL,"Critical",IF(G240&gt;=THR_HIGH,"High",IF(G240&gt;=THR_MEDIUM,"Medium","Low"))))</f>
        <v/>
      </c>
      <c r="I240" s="43" t="n"/>
      <c r="J240" s="43" t="n"/>
      <c r="K240" s="43" t="n"/>
      <c r="L240" s="43" t="n"/>
      <c r="M240" s="43" t="n"/>
      <c r="N240" s="44" t="n"/>
      <c r="O240" s="44" t="n"/>
      <c r="P240" s="43" t="n"/>
      <c r="Q240" s="45" t="n"/>
      <c r="R240" s="40" t="str">
        <f>IF(OR(O240="",P240="Completed",P240="Cancelled"),"",O240-TODAY())</f>
        <v/>
      </c>
      <c r="S240" s="40" t="str">
        <f>IF(B240="","",IF(P240="Completed","Completed",IF(P240="Cancelled","Cancelled",IF(O240="","No due date",IF(O240&lt;TODAY(),"Overdue",IF(O240-TODAY()&lt;=DUE_SOON_DAYS,"Due soon","On track"))))))</f>
        <v/>
      </c>
      <c r="T240" s="43" t="n"/>
      <c r="U240" s="43" t="n"/>
      <c r="V240" s="40" t="str">
        <f>IF(OR(T240="",U240=""),"",T240*U240)</f>
        <v/>
      </c>
      <c r="W240" s="40" t="str">
        <f>IF(V240="","",IF(V240&gt;=THR_CRITICAL,"Critical",IF(V240&gt;=THR_HIGH,"High",IF(V240&gt;=THR_MEDIUM,"Medium","Low"))))</f>
        <v/>
      </c>
      <c r="X240" s="40" t="str">
        <f>IF(V240="","",IF(V240&lt;=RISK_APPETITE,"Yes","No: escalate"))</f>
        <v/>
      </c>
      <c r="Y240" s="43" t="n"/>
      <c r="Z240" s="44" t="n"/>
      <c r="AA240" s="43" t="n"/>
    </row>
    <row r="241">
      <c r="A241" s="9" t="n"/>
      <c r="B241" s="9" t="n"/>
      <c r="C241" s="9" t="n"/>
      <c r="D241" s="9" t="n"/>
      <c r="E241" s="9" t="n"/>
      <c r="F241" s="9" t="n"/>
      <c r="G241" s="40" t="str">
        <f>IF(OR(E241="",F241=""),"",E241*F241)</f>
        <v/>
      </c>
      <c r="H241" s="40" t="str">
        <f>IF(G241="","",IF(G241&gt;=THR_CRITICAL,"Critical",IF(G241&gt;=THR_HIGH,"High",IF(G241&gt;=THR_MEDIUM,"Medium","Low"))))</f>
        <v/>
      </c>
      <c r="I241" s="9" t="n"/>
      <c r="J241" s="9" t="n"/>
      <c r="K241" s="9" t="n"/>
      <c r="L241" s="9" t="n"/>
      <c r="M241" s="9" t="n"/>
      <c r="N241" s="41" t="n"/>
      <c r="O241" s="41" t="n"/>
      <c r="P241" s="9" t="n"/>
      <c r="Q241" s="42" t="n"/>
      <c r="R241" s="40" t="str">
        <f>IF(OR(O241="",P241="Completed",P241="Cancelled"),"",O241-TODAY())</f>
        <v/>
      </c>
      <c r="S241" s="40" t="str">
        <f>IF(B241="","",IF(P241="Completed","Completed",IF(P241="Cancelled","Cancelled",IF(O241="","No due date",IF(O241&lt;TODAY(),"Overdue",IF(O241-TODAY()&lt;=DUE_SOON_DAYS,"Due soon","On track"))))))</f>
        <v/>
      </c>
      <c r="T241" s="9" t="n"/>
      <c r="U241" s="9" t="n"/>
      <c r="V241" s="40" t="str">
        <f>IF(OR(T241="",U241=""),"",T241*U241)</f>
        <v/>
      </c>
      <c r="W241" s="40" t="str">
        <f>IF(V241="","",IF(V241&gt;=THR_CRITICAL,"Critical",IF(V241&gt;=THR_HIGH,"High",IF(V241&gt;=THR_MEDIUM,"Medium","Low"))))</f>
        <v/>
      </c>
      <c r="X241" s="40" t="str">
        <f>IF(V241="","",IF(V241&lt;=RISK_APPETITE,"Yes","No: escalate"))</f>
        <v/>
      </c>
      <c r="Y241" s="9" t="n"/>
      <c r="Z241" s="41" t="n"/>
      <c r="AA241" s="9" t="n"/>
    </row>
    <row r="242">
      <c r="A242" s="43" t="n"/>
      <c r="B242" s="43" t="n"/>
      <c r="C242" s="43" t="n"/>
      <c r="D242" s="43" t="n"/>
      <c r="E242" s="43" t="n"/>
      <c r="F242" s="43" t="n"/>
      <c r="G242" s="40" t="str">
        <f>IF(OR(E242="",F242=""),"",E242*F242)</f>
        <v/>
      </c>
      <c r="H242" s="40" t="str">
        <f>IF(G242="","",IF(G242&gt;=THR_CRITICAL,"Critical",IF(G242&gt;=THR_HIGH,"High",IF(G242&gt;=THR_MEDIUM,"Medium","Low"))))</f>
        <v/>
      </c>
      <c r="I242" s="43" t="n"/>
      <c r="J242" s="43" t="n"/>
      <c r="K242" s="43" t="n"/>
      <c r="L242" s="43" t="n"/>
      <c r="M242" s="43" t="n"/>
      <c r="N242" s="44" t="n"/>
      <c r="O242" s="44" t="n"/>
      <c r="P242" s="43" t="n"/>
      <c r="Q242" s="45" t="n"/>
      <c r="R242" s="40" t="str">
        <f>IF(OR(O242="",P242="Completed",P242="Cancelled"),"",O242-TODAY())</f>
        <v/>
      </c>
      <c r="S242" s="40" t="str">
        <f>IF(B242="","",IF(P242="Completed","Completed",IF(P242="Cancelled","Cancelled",IF(O242="","No due date",IF(O242&lt;TODAY(),"Overdue",IF(O242-TODAY()&lt;=DUE_SOON_DAYS,"Due soon","On track"))))))</f>
        <v/>
      </c>
      <c r="T242" s="43" t="n"/>
      <c r="U242" s="43" t="n"/>
      <c r="V242" s="40" t="str">
        <f>IF(OR(T242="",U242=""),"",T242*U242)</f>
        <v/>
      </c>
      <c r="W242" s="40" t="str">
        <f>IF(V242="","",IF(V242&gt;=THR_CRITICAL,"Critical",IF(V242&gt;=THR_HIGH,"High",IF(V242&gt;=THR_MEDIUM,"Medium","Low"))))</f>
        <v/>
      </c>
      <c r="X242" s="40" t="str">
        <f>IF(V242="","",IF(V242&lt;=RISK_APPETITE,"Yes","No: escalate"))</f>
        <v/>
      </c>
      <c r="Y242" s="43" t="n"/>
      <c r="Z242" s="44" t="n"/>
      <c r="AA242" s="43" t="n"/>
    </row>
    <row r="243">
      <c r="A243" s="9" t="n"/>
      <c r="B243" s="9" t="n"/>
      <c r="C243" s="9" t="n"/>
      <c r="D243" s="9" t="n"/>
      <c r="E243" s="9" t="n"/>
      <c r="F243" s="9" t="n"/>
      <c r="G243" s="40" t="str">
        <f>IF(OR(E243="",F243=""),"",E243*F243)</f>
        <v/>
      </c>
      <c r="H243" s="40" t="str">
        <f>IF(G243="","",IF(G243&gt;=THR_CRITICAL,"Critical",IF(G243&gt;=THR_HIGH,"High",IF(G243&gt;=THR_MEDIUM,"Medium","Low"))))</f>
        <v/>
      </c>
      <c r="I243" s="9" t="n"/>
      <c r="J243" s="9" t="n"/>
      <c r="K243" s="9" t="n"/>
      <c r="L243" s="9" t="n"/>
      <c r="M243" s="9" t="n"/>
      <c r="N243" s="41" t="n"/>
      <c r="O243" s="41" t="n"/>
      <c r="P243" s="9" t="n"/>
      <c r="Q243" s="42" t="n"/>
      <c r="R243" s="40" t="str">
        <f>IF(OR(O243="",P243="Completed",P243="Cancelled"),"",O243-TODAY())</f>
        <v/>
      </c>
      <c r="S243" s="40" t="str">
        <f>IF(B243="","",IF(P243="Completed","Completed",IF(P243="Cancelled","Cancelled",IF(O243="","No due date",IF(O243&lt;TODAY(),"Overdue",IF(O243-TODAY()&lt;=DUE_SOON_DAYS,"Due soon","On track"))))))</f>
        <v/>
      </c>
      <c r="T243" s="9" t="n"/>
      <c r="U243" s="9" t="n"/>
      <c r="V243" s="40" t="str">
        <f>IF(OR(T243="",U243=""),"",T243*U243)</f>
        <v/>
      </c>
      <c r="W243" s="40" t="str">
        <f>IF(V243="","",IF(V243&gt;=THR_CRITICAL,"Critical",IF(V243&gt;=THR_HIGH,"High",IF(V243&gt;=THR_MEDIUM,"Medium","Low"))))</f>
        <v/>
      </c>
      <c r="X243" s="40" t="str">
        <f>IF(V243="","",IF(V243&lt;=RISK_APPETITE,"Yes","No: escalate"))</f>
        <v/>
      </c>
      <c r="Y243" s="9" t="n"/>
      <c r="Z243" s="41" t="n"/>
      <c r="AA243" s="9" t="n"/>
    </row>
    <row r="244">
      <c r="A244" s="43" t="n"/>
      <c r="B244" s="43" t="n"/>
      <c r="C244" s="43" t="n"/>
      <c r="D244" s="43" t="n"/>
      <c r="E244" s="43" t="n"/>
      <c r="F244" s="43" t="n"/>
      <c r="G244" s="40" t="str">
        <f>IF(OR(E244="",F244=""),"",E244*F244)</f>
        <v/>
      </c>
      <c r="H244" s="40" t="str">
        <f>IF(G244="","",IF(G244&gt;=THR_CRITICAL,"Critical",IF(G244&gt;=THR_HIGH,"High",IF(G244&gt;=THR_MEDIUM,"Medium","Low"))))</f>
        <v/>
      </c>
      <c r="I244" s="43" t="n"/>
      <c r="J244" s="43" t="n"/>
      <c r="K244" s="43" t="n"/>
      <c r="L244" s="43" t="n"/>
      <c r="M244" s="43" t="n"/>
      <c r="N244" s="44" t="n"/>
      <c r="O244" s="44" t="n"/>
      <c r="P244" s="43" t="n"/>
      <c r="Q244" s="45" t="n"/>
      <c r="R244" s="40" t="str">
        <f>IF(OR(O244="",P244="Completed",P244="Cancelled"),"",O244-TODAY())</f>
        <v/>
      </c>
      <c r="S244" s="40" t="str">
        <f>IF(B244="","",IF(P244="Completed","Completed",IF(P244="Cancelled","Cancelled",IF(O244="","No due date",IF(O244&lt;TODAY(),"Overdue",IF(O244-TODAY()&lt;=DUE_SOON_DAYS,"Due soon","On track"))))))</f>
        <v/>
      </c>
      <c r="T244" s="43" t="n"/>
      <c r="U244" s="43" t="n"/>
      <c r="V244" s="40" t="str">
        <f>IF(OR(T244="",U244=""),"",T244*U244)</f>
        <v/>
      </c>
      <c r="W244" s="40" t="str">
        <f>IF(V244="","",IF(V244&gt;=THR_CRITICAL,"Critical",IF(V244&gt;=THR_HIGH,"High",IF(V244&gt;=THR_MEDIUM,"Medium","Low"))))</f>
        <v/>
      </c>
      <c r="X244" s="40" t="str">
        <f>IF(V244="","",IF(V244&lt;=RISK_APPETITE,"Yes","No: escalate"))</f>
        <v/>
      </c>
      <c r="Y244" s="43" t="n"/>
      <c r="Z244" s="44" t="n"/>
      <c r="AA244" s="43" t="n"/>
    </row>
    <row r="245">
      <c r="A245" s="9" t="n"/>
      <c r="B245" s="9" t="n"/>
      <c r="C245" s="9" t="n"/>
      <c r="D245" s="9" t="n"/>
      <c r="E245" s="9" t="n"/>
      <c r="F245" s="9" t="n"/>
      <c r="G245" s="40" t="str">
        <f>IF(OR(E245="",F245=""),"",E245*F245)</f>
        <v/>
      </c>
      <c r="H245" s="40" t="str">
        <f>IF(G245="","",IF(G245&gt;=THR_CRITICAL,"Critical",IF(G245&gt;=THR_HIGH,"High",IF(G245&gt;=THR_MEDIUM,"Medium","Low"))))</f>
        <v/>
      </c>
      <c r="I245" s="9" t="n"/>
      <c r="J245" s="9" t="n"/>
      <c r="K245" s="9" t="n"/>
      <c r="L245" s="9" t="n"/>
      <c r="M245" s="9" t="n"/>
      <c r="N245" s="41" t="n"/>
      <c r="O245" s="41" t="n"/>
      <c r="P245" s="9" t="n"/>
      <c r="Q245" s="42" t="n"/>
      <c r="R245" s="40" t="str">
        <f>IF(OR(O245="",P245="Completed",P245="Cancelled"),"",O245-TODAY())</f>
        <v/>
      </c>
      <c r="S245" s="40" t="str">
        <f>IF(B245="","",IF(P245="Completed","Completed",IF(P245="Cancelled","Cancelled",IF(O245="","No due date",IF(O245&lt;TODAY(),"Overdue",IF(O245-TODAY()&lt;=DUE_SOON_DAYS,"Due soon","On track"))))))</f>
        <v/>
      </c>
      <c r="T245" s="9" t="n"/>
      <c r="U245" s="9" t="n"/>
      <c r="V245" s="40" t="str">
        <f>IF(OR(T245="",U245=""),"",T245*U245)</f>
        <v/>
      </c>
      <c r="W245" s="40" t="str">
        <f>IF(V245="","",IF(V245&gt;=THR_CRITICAL,"Critical",IF(V245&gt;=THR_HIGH,"High",IF(V245&gt;=THR_MEDIUM,"Medium","Low"))))</f>
        <v/>
      </c>
      <c r="X245" s="40" t="str">
        <f>IF(V245="","",IF(V245&lt;=RISK_APPETITE,"Yes","No: escalate"))</f>
        <v/>
      </c>
      <c r="Y245" s="9" t="n"/>
      <c r="Z245" s="41" t="n"/>
      <c r="AA245" s="9" t="n"/>
    </row>
    <row r="246">
      <c r="A246" s="43" t="n"/>
      <c r="B246" s="43" t="n"/>
      <c r="C246" s="43" t="n"/>
      <c r="D246" s="43" t="n"/>
      <c r="E246" s="43" t="n"/>
      <c r="F246" s="43" t="n"/>
      <c r="G246" s="40" t="str">
        <f>IF(OR(E246="",F246=""),"",E246*F246)</f>
        <v/>
      </c>
      <c r="H246" s="40" t="str">
        <f>IF(G246="","",IF(G246&gt;=THR_CRITICAL,"Critical",IF(G246&gt;=THR_HIGH,"High",IF(G246&gt;=THR_MEDIUM,"Medium","Low"))))</f>
        <v/>
      </c>
      <c r="I246" s="43" t="n"/>
      <c r="J246" s="43" t="n"/>
      <c r="K246" s="43" t="n"/>
      <c r="L246" s="43" t="n"/>
      <c r="M246" s="43" t="n"/>
      <c r="N246" s="44" t="n"/>
      <c r="O246" s="44" t="n"/>
      <c r="P246" s="43" t="n"/>
      <c r="Q246" s="45" t="n"/>
      <c r="R246" s="40" t="str">
        <f>IF(OR(O246="",P246="Completed",P246="Cancelled"),"",O246-TODAY())</f>
        <v/>
      </c>
      <c r="S246" s="40" t="str">
        <f>IF(B246="","",IF(P246="Completed","Completed",IF(P246="Cancelled","Cancelled",IF(O246="","No due date",IF(O246&lt;TODAY(),"Overdue",IF(O246-TODAY()&lt;=DUE_SOON_DAYS,"Due soon","On track"))))))</f>
        <v/>
      </c>
      <c r="T246" s="43" t="n"/>
      <c r="U246" s="43" t="n"/>
      <c r="V246" s="40" t="str">
        <f>IF(OR(T246="",U246=""),"",T246*U246)</f>
        <v/>
      </c>
      <c r="W246" s="40" t="str">
        <f>IF(V246="","",IF(V246&gt;=THR_CRITICAL,"Critical",IF(V246&gt;=THR_HIGH,"High",IF(V246&gt;=THR_MEDIUM,"Medium","Low"))))</f>
        <v/>
      </c>
      <c r="X246" s="40" t="str">
        <f>IF(V246="","",IF(V246&lt;=RISK_APPETITE,"Yes","No: escalate"))</f>
        <v/>
      </c>
      <c r="Y246" s="43" t="n"/>
      <c r="Z246" s="44" t="n"/>
      <c r="AA246" s="43" t="n"/>
    </row>
    <row r="247">
      <c r="A247" s="9" t="n"/>
      <c r="B247" s="9" t="n"/>
      <c r="C247" s="9" t="n"/>
      <c r="D247" s="9" t="n"/>
      <c r="E247" s="9" t="n"/>
      <c r="F247" s="9" t="n"/>
      <c r="G247" s="40" t="str">
        <f>IF(OR(E247="",F247=""),"",E247*F247)</f>
        <v/>
      </c>
      <c r="H247" s="40" t="str">
        <f>IF(G247="","",IF(G247&gt;=THR_CRITICAL,"Critical",IF(G247&gt;=THR_HIGH,"High",IF(G247&gt;=THR_MEDIUM,"Medium","Low"))))</f>
        <v/>
      </c>
      <c r="I247" s="9" t="n"/>
      <c r="J247" s="9" t="n"/>
      <c r="K247" s="9" t="n"/>
      <c r="L247" s="9" t="n"/>
      <c r="M247" s="9" t="n"/>
      <c r="N247" s="41" t="n"/>
      <c r="O247" s="41" t="n"/>
      <c r="P247" s="9" t="n"/>
      <c r="Q247" s="42" t="n"/>
      <c r="R247" s="40" t="str">
        <f>IF(OR(O247="",P247="Completed",P247="Cancelled"),"",O247-TODAY())</f>
        <v/>
      </c>
      <c r="S247" s="40" t="str">
        <f>IF(B247="","",IF(P247="Completed","Completed",IF(P247="Cancelled","Cancelled",IF(O247="","No due date",IF(O247&lt;TODAY(),"Overdue",IF(O247-TODAY()&lt;=DUE_SOON_DAYS,"Due soon","On track"))))))</f>
        <v/>
      </c>
      <c r="T247" s="9" t="n"/>
      <c r="U247" s="9" t="n"/>
      <c r="V247" s="40" t="str">
        <f>IF(OR(T247="",U247=""),"",T247*U247)</f>
        <v/>
      </c>
      <c r="W247" s="40" t="str">
        <f>IF(V247="","",IF(V247&gt;=THR_CRITICAL,"Critical",IF(V247&gt;=THR_HIGH,"High",IF(V247&gt;=THR_MEDIUM,"Medium","Low"))))</f>
        <v/>
      </c>
      <c r="X247" s="40" t="str">
        <f>IF(V247="","",IF(V247&lt;=RISK_APPETITE,"Yes","No: escalate"))</f>
        <v/>
      </c>
      <c r="Y247" s="9" t="n"/>
      <c r="Z247" s="41" t="n"/>
      <c r="AA247" s="9" t="n"/>
    </row>
    <row r="248">
      <c r="A248" s="43" t="n"/>
      <c r="B248" s="43" t="n"/>
      <c r="C248" s="43" t="n"/>
      <c r="D248" s="43" t="n"/>
      <c r="E248" s="43" t="n"/>
      <c r="F248" s="43" t="n"/>
      <c r="G248" s="40" t="str">
        <f>IF(OR(E248="",F248=""),"",E248*F248)</f>
        <v/>
      </c>
      <c r="H248" s="40" t="str">
        <f>IF(G248="","",IF(G248&gt;=THR_CRITICAL,"Critical",IF(G248&gt;=THR_HIGH,"High",IF(G248&gt;=THR_MEDIUM,"Medium","Low"))))</f>
        <v/>
      </c>
      <c r="I248" s="43" t="n"/>
      <c r="J248" s="43" t="n"/>
      <c r="K248" s="43" t="n"/>
      <c r="L248" s="43" t="n"/>
      <c r="M248" s="43" t="n"/>
      <c r="N248" s="44" t="n"/>
      <c r="O248" s="44" t="n"/>
      <c r="P248" s="43" t="n"/>
      <c r="Q248" s="45" t="n"/>
      <c r="R248" s="40" t="str">
        <f>IF(OR(O248="",P248="Completed",P248="Cancelled"),"",O248-TODAY())</f>
        <v/>
      </c>
      <c r="S248" s="40" t="str">
        <f>IF(B248="","",IF(P248="Completed","Completed",IF(P248="Cancelled","Cancelled",IF(O248="","No due date",IF(O248&lt;TODAY(),"Overdue",IF(O248-TODAY()&lt;=DUE_SOON_DAYS,"Due soon","On track"))))))</f>
        <v/>
      </c>
      <c r="T248" s="43" t="n"/>
      <c r="U248" s="43" t="n"/>
      <c r="V248" s="40" t="str">
        <f>IF(OR(T248="",U248=""),"",T248*U248)</f>
        <v/>
      </c>
      <c r="W248" s="40" t="str">
        <f>IF(V248="","",IF(V248&gt;=THR_CRITICAL,"Critical",IF(V248&gt;=THR_HIGH,"High",IF(V248&gt;=THR_MEDIUM,"Medium","Low"))))</f>
        <v/>
      </c>
      <c r="X248" s="40" t="str">
        <f>IF(V248="","",IF(V248&lt;=RISK_APPETITE,"Yes","No: escalate"))</f>
        <v/>
      </c>
      <c r="Y248" s="43" t="n"/>
      <c r="Z248" s="44" t="n"/>
      <c r="AA248" s="43" t="n"/>
    </row>
    <row r="249">
      <c r="A249" s="9" t="n"/>
      <c r="B249" s="9" t="n"/>
      <c r="C249" s="9" t="n"/>
      <c r="D249" s="9" t="n"/>
      <c r="E249" s="9" t="n"/>
      <c r="F249" s="9" t="n"/>
      <c r="G249" s="40" t="str">
        <f>IF(OR(E249="",F249=""),"",E249*F249)</f>
        <v/>
      </c>
      <c r="H249" s="40" t="str">
        <f>IF(G249="","",IF(G249&gt;=THR_CRITICAL,"Critical",IF(G249&gt;=THR_HIGH,"High",IF(G249&gt;=THR_MEDIUM,"Medium","Low"))))</f>
        <v/>
      </c>
      <c r="I249" s="9" t="n"/>
      <c r="J249" s="9" t="n"/>
      <c r="K249" s="9" t="n"/>
      <c r="L249" s="9" t="n"/>
      <c r="M249" s="9" t="n"/>
      <c r="N249" s="41" t="n"/>
      <c r="O249" s="41" t="n"/>
      <c r="P249" s="9" t="n"/>
      <c r="Q249" s="42" t="n"/>
      <c r="R249" s="40" t="str">
        <f>IF(OR(O249="",P249="Completed",P249="Cancelled"),"",O249-TODAY())</f>
        <v/>
      </c>
      <c r="S249" s="40" t="str">
        <f>IF(B249="","",IF(P249="Completed","Completed",IF(P249="Cancelled","Cancelled",IF(O249="","No due date",IF(O249&lt;TODAY(),"Overdue",IF(O249-TODAY()&lt;=DUE_SOON_DAYS,"Due soon","On track"))))))</f>
        <v/>
      </c>
      <c r="T249" s="9" t="n"/>
      <c r="U249" s="9" t="n"/>
      <c r="V249" s="40" t="str">
        <f>IF(OR(T249="",U249=""),"",T249*U249)</f>
        <v/>
      </c>
      <c r="W249" s="40" t="str">
        <f>IF(V249="","",IF(V249&gt;=THR_CRITICAL,"Critical",IF(V249&gt;=THR_HIGH,"High",IF(V249&gt;=THR_MEDIUM,"Medium","Low"))))</f>
        <v/>
      </c>
      <c r="X249" s="40" t="str">
        <f>IF(V249="","",IF(V249&lt;=RISK_APPETITE,"Yes","No: escalate"))</f>
        <v/>
      </c>
      <c r="Y249" s="9" t="n"/>
      <c r="Z249" s="41" t="n"/>
      <c r="AA249" s="9" t="n"/>
    </row>
    <row r="250">
      <c r="A250" s="43" t="n"/>
      <c r="B250" s="43" t="n"/>
      <c r="C250" s="43" t="n"/>
      <c r="D250" s="43" t="n"/>
      <c r="E250" s="43" t="n"/>
      <c r="F250" s="43" t="n"/>
      <c r="G250" s="40" t="str">
        <f>IF(OR(E250="",F250=""),"",E250*F250)</f>
        <v/>
      </c>
      <c r="H250" s="40" t="str">
        <f>IF(G250="","",IF(G250&gt;=THR_CRITICAL,"Critical",IF(G250&gt;=THR_HIGH,"High",IF(G250&gt;=THR_MEDIUM,"Medium","Low"))))</f>
        <v/>
      </c>
      <c r="I250" s="43" t="n"/>
      <c r="J250" s="43" t="n"/>
      <c r="K250" s="43" t="n"/>
      <c r="L250" s="43" t="n"/>
      <c r="M250" s="43" t="n"/>
      <c r="N250" s="44" t="n"/>
      <c r="O250" s="44" t="n"/>
      <c r="P250" s="43" t="n"/>
      <c r="Q250" s="45" t="n"/>
      <c r="R250" s="40" t="str">
        <f>IF(OR(O250="",P250="Completed",P250="Cancelled"),"",O250-TODAY())</f>
        <v/>
      </c>
      <c r="S250" s="40" t="str">
        <f>IF(B250="","",IF(P250="Completed","Completed",IF(P250="Cancelled","Cancelled",IF(O250="","No due date",IF(O250&lt;TODAY(),"Overdue",IF(O250-TODAY()&lt;=DUE_SOON_DAYS,"Due soon","On track"))))))</f>
        <v/>
      </c>
      <c r="T250" s="43" t="n"/>
      <c r="U250" s="43" t="n"/>
      <c r="V250" s="40" t="str">
        <f>IF(OR(T250="",U250=""),"",T250*U250)</f>
        <v/>
      </c>
      <c r="W250" s="40" t="str">
        <f>IF(V250="","",IF(V250&gt;=THR_CRITICAL,"Critical",IF(V250&gt;=THR_HIGH,"High",IF(V250&gt;=THR_MEDIUM,"Medium","Low"))))</f>
        <v/>
      </c>
      <c r="X250" s="40" t="str">
        <f>IF(V250="","",IF(V250&lt;=RISK_APPETITE,"Yes","No: escalate"))</f>
        <v/>
      </c>
      <c r="Y250" s="43" t="n"/>
      <c r="Z250" s="44" t="n"/>
      <c r="AA250" s="43" t="n"/>
    </row>
    <row r="251">
      <c r="A251" s="9" t="n"/>
      <c r="B251" s="9" t="n"/>
      <c r="C251" s="9" t="n"/>
      <c r="D251" s="9" t="n"/>
      <c r="E251" s="9" t="n"/>
      <c r="F251" s="9" t="n"/>
      <c r="G251" s="40" t="str">
        <f>IF(OR(E251="",F251=""),"",E251*F251)</f>
        <v/>
      </c>
      <c r="H251" s="40" t="str">
        <f>IF(G251="","",IF(G251&gt;=THR_CRITICAL,"Critical",IF(G251&gt;=THR_HIGH,"High",IF(G251&gt;=THR_MEDIUM,"Medium","Low"))))</f>
        <v/>
      </c>
      <c r="I251" s="9" t="n"/>
      <c r="J251" s="9" t="n"/>
      <c r="K251" s="9" t="n"/>
      <c r="L251" s="9" t="n"/>
      <c r="M251" s="9" t="n"/>
      <c r="N251" s="41" t="n"/>
      <c r="O251" s="41" t="n"/>
      <c r="P251" s="9" t="n"/>
      <c r="Q251" s="42" t="n"/>
      <c r="R251" s="40" t="str">
        <f>IF(OR(O251="",P251="Completed",P251="Cancelled"),"",O251-TODAY())</f>
        <v/>
      </c>
      <c r="S251" s="40" t="str">
        <f>IF(B251="","",IF(P251="Completed","Completed",IF(P251="Cancelled","Cancelled",IF(O251="","No due date",IF(O251&lt;TODAY(),"Overdue",IF(O251-TODAY()&lt;=DUE_SOON_DAYS,"Due soon","On track"))))))</f>
        <v/>
      </c>
      <c r="T251" s="9" t="n"/>
      <c r="U251" s="9" t="n"/>
      <c r="V251" s="40" t="str">
        <f>IF(OR(T251="",U251=""),"",T251*U251)</f>
        <v/>
      </c>
      <c r="W251" s="40" t="str">
        <f>IF(V251="","",IF(V251&gt;=THR_CRITICAL,"Critical",IF(V251&gt;=THR_HIGH,"High",IF(V251&gt;=THR_MEDIUM,"Medium","Low"))))</f>
        <v/>
      </c>
      <c r="X251" s="40" t="str">
        <f>IF(V251="","",IF(V251&lt;=RISK_APPETITE,"Yes","No: escalate"))</f>
        <v/>
      </c>
      <c r="Y251" s="9" t="n"/>
      <c r="Z251" s="41" t="n"/>
      <c r="AA251" s="9" t="n"/>
    </row>
    <row r="252">
      <c r="A252" s="43" t="n"/>
      <c r="B252" s="43" t="n"/>
      <c r="C252" s="43" t="n"/>
      <c r="D252" s="43" t="n"/>
      <c r="E252" s="43" t="n"/>
      <c r="F252" s="43" t="n"/>
      <c r="G252" s="40" t="str">
        <f>IF(OR(E252="",F252=""),"",E252*F252)</f>
        <v/>
      </c>
      <c r="H252" s="40" t="str">
        <f>IF(G252="","",IF(G252&gt;=THR_CRITICAL,"Critical",IF(G252&gt;=THR_HIGH,"High",IF(G252&gt;=THR_MEDIUM,"Medium","Low"))))</f>
        <v/>
      </c>
      <c r="I252" s="43" t="n"/>
      <c r="J252" s="43" t="n"/>
      <c r="K252" s="43" t="n"/>
      <c r="L252" s="43" t="n"/>
      <c r="M252" s="43" t="n"/>
      <c r="N252" s="44" t="n"/>
      <c r="O252" s="44" t="n"/>
      <c r="P252" s="43" t="n"/>
      <c r="Q252" s="45" t="n"/>
      <c r="R252" s="40" t="str">
        <f>IF(OR(O252="",P252="Completed",P252="Cancelled"),"",O252-TODAY())</f>
        <v/>
      </c>
      <c r="S252" s="40" t="str">
        <f>IF(B252="","",IF(P252="Completed","Completed",IF(P252="Cancelled","Cancelled",IF(O252="","No due date",IF(O252&lt;TODAY(),"Overdue",IF(O252-TODAY()&lt;=DUE_SOON_DAYS,"Due soon","On track"))))))</f>
        <v/>
      </c>
      <c r="T252" s="43" t="n"/>
      <c r="U252" s="43" t="n"/>
      <c r="V252" s="40" t="str">
        <f>IF(OR(T252="",U252=""),"",T252*U252)</f>
        <v/>
      </c>
      <c r="W252" s="40" t="str">
        <f>IF(V252="","",IF(V252&gt;=THR_CRITICAL,"Critical",IF(V252&gt;=THR_HIGH,"High",IF(V252&gt;=THR_MEDIUM,"Medium","Low"))))</f>
        <v/>
      </c>
      <c r="X252" s="40" t="str">
        <f>IF(V252="","",IF(V252&lt;=RISK_APPETITE,"Yes","No: escalate"))</f>
        <v/>
      </c>
      <c r="Y252" s="43" t="n"/>
      <c r="Z252" s="44" t="n"/>
      <c r="AA252" s="43" t="n"/>
    </row>
    <row r="253">
      <c r="A253" s="9" t="n"/>
      <c r="B253" s="9" t="n"/>
      <c r="C253" s="9" t="n"/>
      <c r="D253" s="9" t="n"/>
      <c r="E253" s="9" t="n"/>
      <c r="F253" s="9" t="n"/>
      <c r="G253" s="40" t="str">
        <f>IF(OR(E253="",F253=""),"",E253*F253)</f>
        <v/>
      </c>
      <c r="H253" s="40" t="str">
        <f>IF(G253="","",IF(G253&gt;=THR_CRITICAL,"Critical",IF(G253&gt;=THR_HIGH,"High",IF(G253&gt;=THR_MEDIUM,"Medium","Low"))))</f>
        <v/>
      </c>
      <c r="I253" s="9" t="n"/>
      <c r="J253" s="9" t="n"/>
      <c r="K253" s="9" t="n"/>
      <c r="L253" s="9" t="n"/>
      <c r="M253" s="9" t="n"/>
      <c r="N253" s="41" t="n"/>
      <c r="O253" s="41" t="n"/>
      <c r="P253" s="9" t="n"/>
      <c r="Q253" s="42" t="n"/>
      <c r="R253" s="40" t="str">
        <f>IF(OR(O253="",P253="Completed",P253="Cancelled"),"",O253-TODAY())</f>
        <v/>
      </c>
      <c r="S253" s="40" t="str">
        <f>IF(B253="","",IF(P253="Completed","Completed",IF(P253="Cancelled","Cancelled",IF(O253="","No due date",IF(O253&lt;TODAY(),"Overdue",IF(O253-TODAY()&lt;=DUE_SOON_DAYS,"Due soon","On track"))))))</f>
        <v/>
      </c>
      <c r="T253" s="9" t="n"/>
      <c r="U253" s="9" t="n"/>
      <c r="V253" s="40" t="str">
        <f>IF(OR(T253="",U253=""),"",T253*U253)</f>
        <v/>
      </c>
      <c r="W253" s="40" t="str">
        <f>IF(V253="","",IF(V253&gt;=THR_CRITICAL,"Critical",IF(V253&gt;=THR_HIGH,"High",IF(V253&gt;=THR_MEDIUM,"Medium","Low"))))</f>
        <v/>
      </c>
      <c r="X253" s="40" t="str">
        <f>IF(V253="","",IF(V253&lt;=RISK_APPETITE,"Yes","No: escalate"))</f>
        <v/>
      </c>
      <c r="Y253" s="9" t="n"/>
      <c r="Z253" s="41" t="n"/>
      <c r="AA253" s="9" t="n"/>
    </row>
    <row r="254">
      <c r="A254" s="43" t="n"/>
      <c r="B254" s="43" t="n"/>
      <c r="C254" s="43" t="n"/>
      <c r="D254" s="43" t="n"/>
      <c r="E254" s="43" t="n"/>
      <c r="F254" s="43" t="n"/>
      <c r="G254" s="40" t="str">
        <f>IF(OR(E254="",F254=""),"",E254*F254)</f>
        <v/>
      </c>
      <c r="H254" s="40" t="str">
        <f>IF(G254="","",IF(G254&gt;=THR_CRITICAL,"Critical",IF(G254&gt;=THR_HIGH,"High",IF(G254&gt;=THR_MEDIUM,"Medium","Low"))))</f>
        <v/>
      </c>
      <c r="I254" s="43" t="n"/>
      <c r="J254" s="43" t="n"/>
      <c r="K254" s="43" t="n"/>
      <c r="L254" s="43" t="n"/>
      <c r="M254" s="43" t="n"/>
      <c r="N254" s="44" t="n"/>
      <c r="O254" s="44" t="n"/>
      <c r="P254" s="43" t="n"/>
      <c r="Q254" s="45" t="n"/>
      <c r="R254" s="40" t="str">
        <f>IF(OR(O254="",P254="Completed",P254="Cancelled"),"",O254-TODAY())</f>
        <v/>
      </c>
      <c r="S254" s="40" t="str">
        <f>IF(B254="","",IF(P254="Completed","Completed",IF(P254="Cancelled","Cancelled",IF(O254="","No due date",IF(O254&lt;TODAY(),"Overdue",IF(O254-TODAY()&lt;=DUE_SOON_DAYS,"Due soon","On track"))))))</f>
        <v/>
      </c>
      <c r="T254" s="43" t="n"/>
      <c r="U254" s="43" t="n"/>
      <c r="V254" s="40" t="str">
        <f>IF(OR(T254="",U254=""),"",T254*U254)</f>
        <v/>
      </c>
      <c r="W254" s="40" t="str">
        <f>IF(V254="","",IF(V254&gt;=THR_CRITICAL,"Critical",IF(V254&gt;=THR_HIGH,"High",IF(V254&gt;=THR_MEDIUM,"Medium","Low"))))</f>
        <v/>
      </c>
      <c r="X254" s="40" t="str">
        <f>IF(V254="","",IF(V254&lt;=RISK_APPETITE,"Yes","No: escalate"))</f>
        <v/>
      </c>
      <c r="Y254" s="43" t="n"/>
      <c r="Z254" s="44" t="n"/>
      <c r="AA254" s="43" t="n"/>
    </row>
    <row r="255">
      <c r="A255" s="9" t="n"/>
      <c r="B255" s="9" t="n"/>
      <c r="C255" s="9" t="n"/>
      <c r="D255" s="9" t="n"/>
      <c r="E255" s="9" t="n"/>
      <c r="F255" s="9" t="n"/>
      <c r="G255" s="40" t="str">
        <f>IF(OR(E255="",F255=""),"",E255*F255)</f>
        <v/>
      </c>
      <c r="H255" s="40" t="str">
        <f>IF(G255="","",IF(G255&gt;=THR_CRITICAL,"Critical",IF(G255&gt;=THR_HIGH,"High",IF(G255&gt;=THR_MEDIUM,"Medium","Low"))))</f>
        <v/>
      </c>
      <c r="I255" s="9" t="n"/>
      <c r="J255" s="9" t="n"/>
      <c r="K255" s="9" t="n"/>
      <c r="L255" s="9" t="n"/>
      <c r="M255" s="9" t="n"/>
      <c r="N255" s="41" t="n"/>
      <c r="O255" s="41" t="n"/>
      <c r="P255" s="9" t="n"/>
      <c r="Q255" s="42" t="n"/>
      <c r="R255" s="40" t="str">
        <f>IF(OR(O255="",P255="Completed",P255="Cancelled"),"",O255-TODAY())</f>
        <v/>
      </c>
      <c r="S255" s="40" t="str">
        <f>IF(B255="","",IF(P255="Completed","Completed",IF(P255="Cancelled","Cancelled",IF(O255="","No due date",IF(O255&lt;TODAY(),"Overdue",IF(O255-TODAY()&lt;=DUE_SOON_DAYS,"Due soon","On track"))))))</f>
        <v/>
      </c>
      <c r="T255" s="9" t="n"/>
      <c r="U255" s="9" t="n"/>
      <c r="V255" s="40" t="str">
        <f>IF(OR(T255="",U255=""),"",T255*U255)</f>
        <v/>
      </c>
      <c r="W255" s="40" t="str">
        <f>IF(V255="","",IF(V255&gt;=THR_CRITICAL,"Critical",IF(V255&gt;=THR_HIGH,"High",IF(V255&gt;=THR_MEDIUM,"Medium","Low"))))</f>
        <v/>
      </c>
      <c r="X255" s="40" t="str">
        <f>IF(V255="","",IF(V255&lt;=RISK_APPETITE,"Yes","No: escalate"))</f>
        <v/>
      </c>
      <c r="Y255" s="9" t="n"/>
      <c r="Z255" s="41" t="n"/>
      <c r="AA255" s="9" t="n"/>
    </row>
    <row r="256">
      <c r="A256" s="43" t="n"/>
      <c r="B256" s="43" t="n"/>
      <c r="C256" s="43" t="n"/>
      <c r="D256" s="43" t="n"/>
      <c r="E256" s="43" t="n"/>
      <c r="F256" s="43" t="n"/>
      <c r="G256" s="40" t="str">
        <f>IF(OR(E256="",F256=""),"",E256*F256)</f>
        <v/>
      </c>
      <c r="H256" s="40" t="str">
        <f>IF(G256="","",IF(G256&gt;=THR_CRITICAL,"Critical",IF(G256&gt;=THR_HIGH,"High",IF(G256&gt;=THR_MEDIUM,"Medium","Low"))))</f>
        <v/>
      </c>
      <c r="I256" s="43" t="n"/>
      <c r="J256" s="43" t="n"/>
      <c r="K256" s="43" t="n"/>
      <c r="L256" s="43" t="n"/>
      <c r="M256" s="43" t="n"/>
      <c r="N256" s="44" t="n"/>
      <c r="O256" s="44" t="n"/>
      <c r="P256" s="43" t="n"/>
      <c r="Q256" s="45" t="n"/>
      <c r="R256" s="40" t="str">
        <f>IF(OR(O256="",P256="Completed",P256="Cancelled"),"",O256-TODAY())</f>
        <v/>
      </c>
      <c r="S256" s="40" t="str">
        <f>IF(B256="","",IF(P256="Completed","Completed",IF(P256="Cancelled","Cancelled",IF(O256="","No due date",IF(O256&lt;TODAY(),"Overdue",IF(O256-TODAY()&lt;=DUE_SOON_DAYS,"Due soon","On track"))))))</f>
        <v/>
      </c>
      <c r="T256" s="43" t="n"/>
      <c r="U256" s="43" t="n"/>
      <c r="V256" s="40" t="str">
        <f>IF(OR(T256="",U256=""),"",T256*U256)</f>
        <v/>
      </c>
      <c r="W256" s="40" t="str">
        <f>IF(V256="","",IF(V256&gt;=THR_CRITICAL,"Critical",IF(V256&gt;=THR_HIGH,"High",IF(V256&gt;=THR_MEDIUM,"Medium","Low"))))</f>
        <v/>
      </c>
      <c r="X256" s="40" t="str">
        <f>IF(V256="","",IF(V256&lt;=RISK_APPETITE,"Yes","No: escalate"))</f>
        <v/>
      </c>
      <c r="Y256" s="43" t="n"/>
      <c r="Z256" s="44" t="n"/>
      <c r="AA256" s="43" t="n"/>
    </row>
    <row r="257">
      <c r="A257" s="9" t="n"/>
      <c r="B257" s="9" t="n"/>
      <c r="C257" s="9" t="n"/>
      <c r="D257" s="9" t="n"/>
      <c r="E257" s="9" t="n"/>
      <c r="F257" s="9" t="n"/>
      <c r="G257" s="40" t="str">
        <f>IF(OR(E257="",F257=""),"",E257*F257)</f>
        <v/>
      </c>
      <c r="H257" s="40" t="str">
        <f>IF(G257="","",IF(G257&gt;=THR_CRITICAL,"Critical",IF(G257&gt;=THR_HIGH,"High",IF(G257&gt;=THR_MEDIUM,"Medium","Low"))))</f>
        <v/>
      </c>
      <c r="I257" s="9" t="n"/>
      <c r="J257" s="9" t="n"/>
      <c r="K257" s="9" t="n"/>
      <c r="L257" s="9" t="n"/>
      <c r="M257" s="9" t="n"/>
      <c r="N257" s="41" t="n"/>
      <c r="O257" s="41" t="n"/>
      <c r="P257" s="9" t="n"/>
      <c r="Q257" s="42" t="n"/>
      <c r="R257" s="40" t="str">
        <f>IF(OR(O257="",P257="Completed",P257="Cancelled"),"",O257-TODAY())</f>
        <v/>
      </c>
      <c r="S257" s="40" t="str">
        <f>IF(B257="","",IF(P257="Completed","Completed",IF(P257="Cancelled","Cancelled",IF(O257="","No due date",IF(O257&lt;TODAY(),"Overdue",IF(O257-TODAY()&lt;=DUE_SOON_DAYS,"Due soon","On track"))))))</f>
        <v/>
      </c>
      <c r="T257" s="9" t="n"/>
      <c r="U257" s="9" t="n"/>
      <c r="V257" s="40" t="str">
        <f>IF(OR(T257="",U257=""),"",T257*U257)</f>
        <v/>
      </c>
      <c r="W257" s="40" t="str">
        <f>IF(V257="","",IF(V257&gt;=THR_CRITICAL,"Critical",IF(V257&gt;=THR_HIGH,"High",IF(V257&gt;=THR_MEDIUM,"Medium","Low"))))</f>
        <v/>
      </c>
      <c r="X257" s="40" t="str">
        <f>IF(V257="","",IF(V257&lt;=RISK_APPETITE,"Yes","No: escalate"))</f>
        <v/>
      </c>
      <c r="Y257" s="9" t="n"/>
      <c r="Z257" s="41" t="n"/>
      <c r="AA257" s="9" t="n"/>
    </row>
    <row r="258">
      <c r="A258" s="43" t="n"/>
      <c r="B258" s="43" t="n"/>
      <c r="C258" s="43" t="n"/>
      <c r="D258" s="43" t="n"/>
      <c r="E258" s="43" t="n"/>
      <c r="F258" s="43" t="n"/>
      <c r="G258" s="40" t="str">
        <f>IF(OR(E258="",F258=""),"",E258*F258)</f>
        <v/>
      </c>
      <c r="H258" s="40" t="str">
        <f>IF(G258="","",IF(G258&gt;=THR_CRITICAL,"Critical",IF(G258&gt;=THR_HIGH,"High",IF(G258&gt;=THR_MEDIUM,"Medium","Low"))))</f>
        <v/>
      </c>
      <c r="I258" s="43" t="n"/>
      <c r="J258" s="43" t="n"/>
      <c r="K258" s="43" t="n"/>
      <c r="L258" s="43" t="n"/>
      <c r="M258" s="43" t="n"/>
      <c r="N258" s="44" t="n"/>
      <c r="O258" s="44" t="n"/>
      <c r="P258" s="43" t="n"/>
      <c r="Q258" s="45" t="n"/>
      <c r="R258" s="40" t="str">
        <f>IF(OR(O258="",P258="Completed",P258="Cancelled"),"",O258-TODAY())</f>
        <v/>
      </c>
      <c r="S258" s="40" t="str">
        <f>IF(B258="","",IF(P258="Completed","Completed",IF(P258="Cancelled","Cancelled",IF(O258="","No due date",IF(O258&lt;TODAY(),"Overdue",IF(O258-TODAY()&lt;=DUE_SOON_DAYS,"Due soon","On track"))))))</f>
        <v/>
      </c>
      <c r="T258" s="43" t="n"/>
      <c r="U258" s="43" t="n"/>
      <c r="V258" s="40" t="str">
        <f>IF(OR(T258="",U258=""),"",T258*U258)</f>
        <v/>
      </c>
      <c r="W258" s="40" t="str">
        <f>IF(V258="","",IF(V258&gt;=THR_CRITICAL,"Critical",IF(V258&gt;=THR_HIGH,"High",IF(V258&gt;=THR_MEDIUM,"Medium","Low"))))</f>
        <v/>
      </c>
      <c r="X258" s="40" t="str">
        <f>IF(V258="","",IF(V258&lt;=RISK_APPETITE,"Yes","No: escalate"))</f>
        <v/>
      </c>
      <c r="Y258" s="43" t="n"/>
      <c r="Z258" s="44" t="n"/>
      <c r="AA258" s="43" t="n"/>
    </row>
    <row r="259">
      <c r="A259" s="9" t="n"/>
      <c r="B259" s="9" t="n"/>
      <c r="C259" s="9" t="n"/>
      <c r="D259" s="9" t="n"/>
      <c r="E259" s="9" t="n"/>
      <c r="F259" s="9" t="n"/>
      <c r="G259" s="40" t="str">
        <f>IF(OR(E259="",F259=""),"",E259*F259)</f>
        <v/>
      </c>
      <c r="H259" s="40" t="str">
        <f>IF(G259="","",IF(G259&gt;=THR_CRITICAL,"Critical",IF(G259&gt;=THR_HIGH,"High",IF(G259&gt;=THR_MEDIUM,"Medium","Low"))))</f>
        <v/>
      </c>
      <c r="I259" s="9" t="n"/>
      <c r="J259" s="9" t="n"/>
      <c r="K259" s="9" t="n"/>
      <c r="L259" s="9" t="n"/>
      <c r="M259" s="9" t="n"/>
      <c r="N259" s="41" t="n"/>
      <c r="O259" s="41" t="n"/>
      <c r="P259" s="9" t="n"/>
      <c r="Q259" s="42" t="n"/>
      <c r="R259" s="40" t="str">
        <f>IF(OR(O259="",P259="Completed",P259="Cancelled"),"",O259-TODAY())</f>
        <v/>
      </c>
      <c r="S259" s="40" t="str">
        <f>IF(B259="","",IF(P259="Completed","Completed",IF(P259="Cancelled","Cancelled",IF(O259="","No due date",IF(O259&lt;TODAY(),"Overdue",IF(O259-TODAY()&lt;=DUE_SOON_DAYS,"Due soon","On track"))))))</f>
        <v/>
      </c>
      <c r="T259" s="9" t="n"/>
      <c r="U259" s="9" t="n"/>
      <c r="V259" s="40" t="str">
        <f>IF(OR(T259="",U259=""),"",T259*U259)</f>
        <v/>
      </c>
      <c r="W259" s="40" t="str">
        <f>IF(V259="","",IF(V259&gt;=THR_CRITICAL,"Critical",IF(V259&gt;=THR_HIGH,"High",IF(V259&gt;=THR_MEDIUM,"Medium","Low"))))</f>
        <v/>
      </c>
      <c r="X259" s="40" t="str">
        <f>IF(V259="","",IF(V259&lt;=RISK_APPETITE,"Yes","No: escalate"))</f>
        <v/>
      </c>
      <c r="Y259" s="9" t="n"/>
      <c r="Z259" s="41" t="n"/>
      <c r="AA259" s="9" t="n"/>
    </row>
    <row r="260">
      <c r="A260" s="43" t="n"/>
      <c r="B260" s="43" t="n"/>
      <c r="C260" s="43" t="n"/>
      <c r="D260" s="43" t="n"/>
      <c r="E260" s="43" t="n"/>
      <c r="F260" s="43" t="n"/>
      <c r="G260" s="40" t="str">
        <f>IF(OR(E260="",F260=""),"",E260*F260)</f>
        <v/>
      </c>
      <c r="H260" s="40" t="str">
        <f>IF(G260="","",IF(G260&gt;=THR_CRITICAL,"Critical",IF(G260&gt;=THR_HIGH,"High",IF(G260&gt;=THR_MEDIUM,"Medium","Low"))))</f>
        <v/>
      </c>
      <c r="I260" s="43" t="n"/>
      <c r="J260" s="43" t="n"/>
      <c r="K260" s="43" t="n"/>
      <c r="L260" s="43" t="n"/>
      <c r="M260" s="43" t="n"/>
      <c r="N260" s="44" t="n"/>
      <c r="O260" s="44" t="n"/>
      <c r="P260" s="43" t="n"/>
      <c r="Q260" s="45" t="n"/>
      <c r="R260" s="40" t="str">
        <f>IF(OR(O260="",P260="Completed",P260="Cancelled"),"",O260-TODAY())</f>
        <v/>
      </c>
      <c r="S260" s="40" t="str">
        <f>IF(B260="","",IF(P260="Completed","Completed",IF(P260="Cancelled","Cancelled",IF(O260="","No due date",IF(O260&lt;TODAY(),"Overdue",IF(O260-TODAY()&lt;=DUE_SOON_DAYS,"Due soon","On track"))))))</f>
        <v/>
      </c>
      <c r="T260" s="43" t="n"/>
      <c r="U260" s="43" t="n"/>
      <c r="V260" s="40" t="str">
        <f>IF(OR(T260="",U260=""),"",T260*U260)</f>
        <v/>
      </c>
      <c r="W260" s="40" t="str">
        <f>IF(V260="","",IF(V260&gt;=THR_CRITICAL,"Critical",IF(V260&gt;=THR_HIGH,"High",IF(V260&gt;=THR_MEDIUM,"Medium","Low"))))</f>
        <v/>
      </c>
      <c r="X260" s="40" t="str">
        <f>IF(V260="","",IF(V260&lt;=RISK_APPETITE,"Yes","No: escalate"))</f>
        <v/>
      </c>
      <c r="Y260" s="43" t="n"/>
      <c r="Z260" s="44" t="n"/>
      <c r="AA260" s="43" t="n"/>
    </row>
    <row r="261">
      <c r="A261" s="9" t="n"/>
      <c r="B261" s="9" t="n"/>
      <c r="C261" s="9" t="n"/>
      <c r="D261" s="9" t="n"/>
      <c r="E261" s="9" t="n"/>
      <c r="F261" s="9" t="n"/>
      <c r="G261" s="40" t="str">
        <f>IF(OR(E261="",F261=""),"",E261*F261)</f>
        <v/>
      </c>
      <c r="H261" s="40" t="str">
        <f>IF(G261="","",IF(G261&gt;=THR_CRITICAL,"Critical",IF(G261&gt;=THR_HIGH,"High",IF(G261&gt;=THR_MEDIUM,"Medium","Low"))))</f>
        <v/>
      </c>
      <c r="I261" s="9" t="n"/>
      <c r="J261" s="9" t="n"/>
      <c r="K261" s="9" t="n"/>
      <c r="L261" s="9" t="n"/>
      <c r="M261" s="9" t="n"/>
      <c r="N261" s="41" t="n"/>
      <c r="O261" s="41" t="n"/>
      <c r="P261" s="9" t="n"/>
      <c r="Q261" s="42" t="n"/>
      <c r="R261" s="40" t="str">
        <f>IF(OR(O261="",P261="Completed",P261="Cancelled"),"",O261-TODAY())</f>
        <v/>
      </c>
      <c r="S261" s="40" t="str">
        <f>IF(B261="","",IF(P261="Completed","Completed",IF(P261="Cancelled","Cancelled",IF(O261="","No due date",IF(O261&lt;TODAY(),"Overdue",IF(O261-TODAY()&lt;=DUE_SOON_DAYS,"Due soon","On track"))))))</f>
        <v/>
      </c>
      <c r="T261" s="9" t="n"/>
      <c r="U261" s="9" t="n"/>
      <c r="V261" s="40" t="str">
        <f>IF(OR(T261="",U261=""),"",T261*U261)</f>
        <v/>
      </c>
      <c r="W261" s="40" t="str">
        <f>IF(V261="","",IF(V261&gt;=THR_CRITICAL,"Critical",IF(V261&gt;=THR_HIGH,"High",IF(V261&gt;=THR_MEDIUM,"Medium","Low"))))</f>
        <v/>
      </c>
      <c r="X261" s="40" t="str">
        <f>IF(V261="","",IF(V261&lt;=RISK_APPETITE,"Yes","No: escalate"))</f>
        <v/>
      </c>
      <c r="Y261" s="9" t="n"/>
      <c r="Z261" s="41" t="n"/>
      <c r="AA261" s="9" t="n"/>
    </row>
    <row r="262">
      <c r="A262" s="43" t="n"/>
      <c r="B262" s="43" t="n"/>
      <c r="C262" s="43" t="n"/>
      <c r="D262" s="43" t="n"/>
      <c r="E262" s="43" t="n"/>
      <c r="F262" s="43" t="n"/>
      <c r="G262" s="40" t="str">
        <f>IF(OR(E262="",F262=""),"",E262*F262)</f>
        <v/>
      </c>
      <c r="H262" s="40" t="str">
        <f>IF(G262="","",IF(G262&gt;=THR_CRITICAL,"Critical",IF(G262&gt;=THR_HIGH,"High",IF(G262&gt;=THR_MEDIUM,"Medium","Low"))))</f>
        <v/>
      </c>
      <c r="I262" s="43" t="n"/>
      <c r="J262" s="43" t="n"/>
      <c r="K262" s="43" t="n"/>
      <c r="L262" s="43" t="n"/>
      <c r="M262" s="43" t="n"/>
      <c r="N262" s="44" t="n"/>
      <c r="O262" s="44" t="n"/>
      <c r="P262" s="43" t="n"/>
      <c r="Q262" s="45" t="n"/>
      <c r="R262" s="40" t="str">
        <f>IF(OR(O262="",P262="Completed",P262="Cancelled"),"",O262-TODAY())</f>
        <v/>
      </c>
      <c r="S262" s="40" t="str">
        <f>IF(B262="","",IF(P262="Completed","Completed",IF(P262="Cancelled","Cancelled",IF(O262="","No due date",IF(O262&lt;TODAY(),"Overdue",IF(O262-TODAY()&lt;=DUE_SOON_DAYS,"Due soon","On track"))))))</f>
        <v/>
      </c>
      <c r="T262" s="43" t="n"/>
      <c r="U262" s="43" t="n"/>
      <c r="V262" s="40" t="str">
        <f>IF(OR(T262="",U262=""),"",T262*U262)</f>
        <v/>
      </c>
      <c r="W262" s="40" t="str">
        <f>IF(V262="","",IF(V262&gt;=THR_CRITICAL,"Critical",IF(V262&gt;=THR_HIGH,"High",IF(V262&gt;=THR_MEDIUM,"Medium","Low"))))</f>
        <v/>
      </c>
      <c r="X262" s="40" t="str">
        <f>IF(V262="","",IF(V262&lt;=RISK_APPETITE,"Yes","No: escalate"))</f>
        <v/>
      </c>
      <c r="Y262" s="43" t="n"/>
      <c r="Z262" s="44" t="n"/>
      <c r="AA262" s="43" t="n"/>
    </row>
    <row r="263">
      <c r="A263" s="9" t="n"/>
      <c r="B263" s="9" t="n"/>
      <c r="C263" s="9" t="n"/>
      <c r="D263" s="9" t="n"/>
      <c r="E263" s="9" t="n"/>
      <c r="F263" s="9" t="n"/>
      <c r="G263" s="40" t="str">
        <f>IF(OR(E263="",F263=""),"",E263*F263)</f>
        <v/>
      </c>
      <c r="H263" s="40" t="str">
        <f>IF(G263="","",IF(G263&gt;=THR_CRITICAL,"Critical",IF(G263&gt;=THR_HIGH,"High",IF(G263&gt;=THR_MEDIUM,"Medium","Low"))))</f>
        <v/>
      </c>
      <c r="I263" s="9" t="n"/>
      <c r="J263" s="9" t="n"/>
      <c r="K263" s="9" t="n"/>
      <c r="L263" s="9" t="n"/>
      <c r="M263" s="9" t="n"/>
      <c r="N263" s="41" t="n"/>
      <c r="O263" s="41" t="n"/>
      <c r="P263" s="9" t="n"/>
      <c r="Q263" s="42" t="n"/>
      <c r="R263" s="40" t="str">
        <f>IF(OR(O263="",P263="Completed",P263="Cancelled"),"",O263-TODAY())</f>
        <v/>
      </c>
      <c r="S263" s="40" t="str">
        <f>IF(B263="","",IF(P263="Completed","Completed",IF(P263="Cancelled","Cancelled",IF(O263="","No due date",IF(O263&lt;TODAY(),"Overdue",IF(O263-TODAY()&lt;=DUE_SOON_DAYS,"Due soon","On track"))))))</f>
        <v/>
      </c>
      <c r="T263" s="9" t="n"/>
      <c r="U263" s="9" t="n"/>
      <c r="V263" s="40" t="str">
        <f>IF(OR(T263="",U263=""),"",T263*U263)</f>
        <v/>
      </c>
      <c r="W263" s="40" t="str">
        <f>IF(V263="","",IF(V263&gt;=THR_CRITICAL,"Critical",IF(V263&gt;=THR_HIGH,"High",IF(V263&gt;=THR_MEDIUM,"Medium","Low"))))</f>
        <v/>
      </c>
      <c r="X263" s="40" t="str">
        <f>IF(V263="","",IF(V263&lt;=RISK_APPETITE,"Yes","No: escalate"))</f>
        <v/>
      </c>
      <c r="Y263" s="9" t="n"/>
      <c r="Z263" s="41" t="n"/>
      <c r="AA263" s="9" t="n"/>
    </row>
    <row r="264">
      <c r="A264" s="43" t="n"/>
      <c r="B264" s="43" t="n"/>
      <c r="C264" s="43" t="n"/>
      <c r="D264" s="43" t="n"/>
      <c r="E264" s="43" t="n"/>
      <c r="F264" s="43" t="n"/>
      <c r="G264" s="40" t="str">
        <f>IF(OR(E264="",F264=""),"",E264*F264)</f>
        <v/>
      </c>
      <c r="H264" s="40" t="str">
        <f>IF(G264="","",IF(G264&gt;=THR_CRITICAL,"Critical",IF(G264&gt;=THR_HIGH,"High",IF(G264&gt;=THR_MEDIUM,"Medium","Low"))))</f>
        <v/>
      </c>
      <c r="I264" s="43" t="n"/>
      <c r="J264" s="43" t="n"/>
      <c r="K264" s="43" t="n"/>
      <c r="L264" s="43" t="n"/>
      <c r="M264" s="43" t="n"/>
      <c r="N264" s="44" t="n"/>
      <c r="O264" s="44" t="n"/>
      <c r="P264" s="43" t="n"/>
      <c r="Q264" s="45" t="n"/>
      <c r="R264" s="40" t="str">
        <f>IF(OR(O264="",P264="Completed",P264="Cancelled"),"",O264-TODAY())</f>
        <v/>
      </c>
      <c r="S264" s="40" t="str">
        <f>IF(B264="","",IF(P264="Completed","Completed",IF(P264="Cancelled","Cancelled",IF(O264="","No due date",IF(O264&lt;TODAY(),"Overdue",IF(O264-TODAY()&lt;=DUE_SOON_DAYS,"Due soon","On track"))))))</f>
        <v/>
      </c>
      <c r="T264" s="43" t="n"/>
      <c r="U264" s="43" t="n"/>
      <c r="V264" s="40" t="str">
        <f>IF(OR(T264="",U264=""),"",T264*U264)</f>
        <v/>
      </c>
      <c r="W264" s="40" t="str">
        <f>IF(V264="","",IF(V264&gt;=THR_CRITICAL,"Critical",IF(V264&gt;=THR_HIGH,"High",IF(V264&gt;=THR_MEDIUM,"Medium","Low"))))</f>
        <v/>
      </c>
      <c r="X264" s="40" t="str">
        <f>IF(V264="","",IF(V264&lt;=RISK_APPETITE,"Yes","No: escalate"))</f>
        <v/>
      </c>
      <c r="Y264" s="43" t="n"/>
      <c r="Z264" s="44" t="n"/>
      <c r="AA264" s="43" t="n"/>
    </row>
    <row r="265">
      <c r="A265" s="9" t="n"/>
      <c r="B265" s="9" t="n"/>
      <c r="C265" s="9" t="n"/>
      <c r="D265" s="9" t="n"/>
      <c r="E265" s="9" t="n"/>
      <c r="F265" s="9" t="n"/>
      <c r="G265" s="40" t="str">
        <f>IF(OR(E265="",F265=""),"",E265*F265)</f>
        <v/>
      </c>
      <c r="H265" s="40" t="str">
        <f>IF(G265="","",IF(G265&gt;=THR_CRITICAL,"Critical",IF(G265&gt;=THR_HIGH,"High",IF(G265&gt;=THR_MEDIUM,"Medium","Low"))))</f>
        <v/>
      </c>
      <c r="I265" s="9" t="n"/>
      <c r="J265" s="9" t="n"/>
      <c r="K265" s="9" t="n"/>
      <c r="L265" s="9" t="n"/>
      <c r="M265" s="9" t="n"/>
      <c r="N265" s="41" t="n"/>
      <c r="O265" s="41" t="n"/>
      <c r="P265" s="9" t="n"/>
      <c r="Q265" s="42" t="n"/>
      <c r="R265" s="40" t="str">
        <f>IF(OR(O265="",P265="Completed",P265="Cancelled"),"",O265-TODAY())</f>
        <v/>
      </c>
      <c r="S265" s="40" t="str">
        <f>IF(B265="","",IF(P265="Completed","Completed",IF(P265="Cancelled","Cancelled",IF(O265="","No due date",IF(O265&lt;TODAY(),"Overdue",IF(O265-TODAY()&lt;=DUE_SOON_DAYS,"Due soon","On track"))))))</f>
        <v/>
      </c>
      <c r="T265" s="9" t="n"/>
      <c r="U265" s="9" t="n"/>
      <c r="V265" s="40" t="str">
        <f>IF(OR(T265="",U265=""),"",T265*U265)</f>
        <v/>
      </c>
      <c r="W265" s="40" t="str">
        <f>IF(V265="","",IF(V265&gt;=THR_CRITICAL,"Critical",IF(V265&gt;=THR_HIGH,"High",IF(V265&gt;=THR_MEDIUM,"Medium","Low"))))</f>
        <v/>
      </c>
      <c r="X265" s="40" t="str">
        <f>IF(V265="","",IF(V265&lt;=RISK_APPETITE,"Yes","No: escalate"))</f>
        <v/>
      </c>
      <c r="Y265" s="9" t="n"/>
      <c r="Z265" s="41" t="n"/>
      <c r="AA265" s="9" t="n"/>
    </row>
    <row r="266">
      <c r="A266" s="43" t="n"/>
      <c r="B266" s="43" t="n"/>
      <c r="C266" s="43" t="n"/>
      <c r="D266" s="43" t="n"/>
      <c r="E266" s="43" t="n"/>
      <c r="F266" s="43" t="n"/>
      <c r="G266" s="40" t="str">
        <f>IF(OR(E266="",F266=""),"",E266*F266)</f>
        <v/>
      </c>
      <c r="H266" s="40" t="str">
        <f>IF(G266="","",IF(G266&gt;=THR_CRITICAL,"Critical",IF(G266&gt;=THR_HIGH,"High",IF(G266&gt;=THR_MEDIUM,"Medium","Low"))))</f>
        <v/>
      </c>
      <c r="I266" s="43" t="n"/>
      <c r="J266" s="43" t="n"/>
      <c r="K266" s="43" t="n"/>
      <c r="L266" s="43" t="n"/>
      <c r="M266" s="43" t="n"/>
      <c r="N266" s="44" t="n"/>
      <c r="O266" s="44" t="n"/>
      <c r="P266" s="43" t="n"/>
      <c r="Q266" s="45" t="n"/>
      <c r="R266" s="40" t="str">
        <f>IF(OR(O266="",P266="Completed",P266="Cancelled"),"",O266-TODAY())</f>
        <v/>
      </c>
      <c r="S266" s="40" t="str">
        <f>IF(B266="","",IF(P266="Completed","Completed",IF(P266="Cancelled","Cancelled",IF(O266="","No due date",IF(O266&lt;TODAY(),"Overdue",IF(O266-TODAY()&lt;=DUE_SOON_DAYS,"Due soon","On track"))))))</f>
        <v/>
      </c>
      <c r="T266" s="43" t="n"/>
      <c r="U266" s="43" t="n"/>
      <c r="V266" s="40" t="str">
        <f>IF(OR(T266="",U266=""),"",T266*U266)</f>
        <v/>
      </c>
      <c r="W266" s="40" t="str">
        <f>IF(V266="","",IF(V266&gt;=THR_CRITICAL,"Critical",IF(V266&gt;=THR_HIGH,"High",IF(V266&gt;=THR_MEDIUM,"Medium","Low"))))</f>
        <v/>
      </c>
      <c r="X266" s="40" t="str">
        <f>IF(V266="","",IF(V266&lt;=RISK_APPETITE,"Yes","No: escalate"))</f>
        <v/>
      </c>
      <c r="Y266" s="43" t="n"/>
      <c r="Z266" s="44" t="n"/>
      <c r="AA266" s="43" t="n"/>
    </row>
    <row r="267">
      <c r="A267" s="9" t="n"/>
      <c r="B267" s="9" t="n"/>
      <c r="C267" s="9" t="n"/>
      <c r="D267" s="9" t="n"/>
      <c r="E267" s="9" t="n"/>
      <c r="F267" s="9" t="n"/>
      <c r="G267" s="40" t="str">
        <f>IF(OR(E267="",F267=""),"",E267*F267)</f>
        <v/>
      </c>
      <c r="H267" s="40" t="str">
        <f>IF(G267="","",IF(G267&gt;=THR_CRITICAL,"Critical",IF(G267&gt;=THR_HIGH,"High",IF(G267&gt;=THR_MEDIUM,"Medium","Low"))))</f>
        <v/>
      </c>
      <c r="I267" s="9" t="n"/>
      <c r="J267" s="9" t="n"/>
      <c r="K267" s="9" t="n"/>
      <c r="L267" s="9" t="n"/>
      <c r="M267" s="9" t="n"/>
      <c r="N267" s="41" t="n"/>
      <c r="O267" s="41" t="n"/>
      <c r="P267" s="9" t="n"/>
      <c r="Q267" s="42" t="n"/>
      <c r="R267" s="40" t="str">
        <f>IF(OR(O267="",P267="Completed",P267="Cancelled"),"",O267-TODAY())</f>
        <v/>
      </c>
      <c r="S267" s="40" t="str">
        <f>IF(B267="","",IF(P267="Completed","Completed",IF(P267="Cancelled","Cancelled",IF(O267="","No due date",IF(O267&lt;TODAY(),"Overdue",IF(O267-TODAY()&lt;=DUE_SOON_DAYS,"Due soon","On track"))))))</f>
        <v/>
      </c>
      <c r="T267" s="9" t="n"/>
      <c r="U267" s="9" t="n"/>
      <c r="V267" s="40" t="str">
        <f>IF(OR(T267="",U267=""),"",T267*U267)</f>
        <v/>
      </c>
      <c r="W267" s="40" t="str">
        <f>IF(V267="","",IF(V267&gt;=THR_CRITICAL,"Critical",IF(V267&gt;=THR_HIGH,"High",IF(V267&gt;=THR_MEDIUM,"Medium","Low"))))</f>
        <v/>
      </c>
      <c r="X267" s="40" t="str">
        <f>IF(V267="","",IF(V267&lt;=RISK_APPETITE,"Yes","No: escalate"))</f>
        <v/>
      </c>
      <c r="Y267" s="9" t="n"/>
      <c r="Z267" s="41" t="n"/>
      <c r="AA267" s="9" t="n"/>
    </row>
    <row r="268">
      <c r="A268" s="43" t="n"/>
      <c r="B268" s="43" t="n"/>
      <c r="C268" s="43" t="n"/>
      <c r="D268" s="43" t="n"/>
      <c r="E268" s="43" t="n"/>
      <c r="F268" s="43" t="n"/>
      <c r="G268" s="40" t="str">
        <f>IF(OR(E268="",F268=""),"",E268*F268)</f>
        <v/>
      </c>
      <c r="H268" s="40" t="str">
        <f>IF(G268="","",IF(G268&gt;=THR_CRITICAL,"Critical",IF(G268&gt;=THR_HIGH,"High",IF(G268&gt;=THR_MEDIUM,"Medium","Low"))))</f>
        <v/>
      </c>
      <c r="I268" s="43" t="n"/>
      <c r="J268" s="43" t="n"/>
      <c r="K268" s="43" t="n"/>
      <c r="L268" s="43" t="n"/>
      <c r="M268" s="43" t="n"/>
      <c r="N268" s="44" t="n"/>
      <c r="O268" s="44" t="n"/>
      <c r="P268" s="43" t="n"/>
      <c r="Q268" s="45" t="n"/>
      <c r="R268" s="40" t="str">
        <f>IF(OR(O268="",P268="Completed",P268="Cancelled"),"",O268-TODAY())</f>
        <v/>
      </c>
      <c r="S268" s="40" t="str">
        <f>IF(B268="","",IF(P268="Completed","Completed",IF(P268="Cancelled","Cancelled",IF(O268="","No due date",IF(O268&lt;TODAY(),"Overdue",IF(O268-TODAY()&lt;=DUE_SOON_DAYS,"Due soon","On track"))))))</f>
        <v/>
      </c>
      <c r="T268" s="43" t="n"/>
      <c r="U268" s="43" t="n"/>
      <c r="V268" s="40" t="str">
        <f>IF(OR(T268="",U268=""),"",T268*U268)</f>
        <v/>
      </c>
      <c r="W268" s="40" t="str">
        <f>IF(V268="","",IF(V268&gt;=THR_CRITICAL,"Critical",IF(V268&gt;=THR_HIGH,"High",IF(V268&gt;=THR_MEDIUM,"Medium","Low"))))</f>
        <v/>
      </c>
      <c r="X268" s="40" t="str">
        <f>IF(V268="","",IF(V268&lt;=RISK_APPETITE,"Yes","No: escalate"))</f>
        <v/>
      </c>
      <c r="Y268" s="43" t="n"/>
      <c r="Z268" s="44" t="n"/>
      <c r="AA268" s="43" t="n"/>
    </row>
    <row r="269">
      <c r="A269" s="9" t="n"/>
      <c r="B269" s="9" t="n"/>
      <c r="C269" s="9" t="n"/>
      <c r="D269" s="9" t="n"/>
      <c r="E269" s="9" t="n"/>
      <c r="F269" s="9" t="n"/>
      <c r="G269" s="40" t="str">
        <f>IF(OR(E269="",F269=""),"",E269*F269)</f>
        <v/>
      </c>
      <c r="H269" s="40" t="str">
        <f>IF(G269="","",IF(G269&gt;=THR_CRITICAL,"Critical",IF(G269&gt;=THR_HIGH,"High",IF(G269&gt;=THR_MEDIUM,"Medium","Low"))))</f>
        <v/>
      </c>
      <c r="I269" s="9" t="n"/>
      <c r="J269" s="9" t="n"/>
      <c r="K269" s="9" t="n"/>
      <c r="L269" s="9" t="n"/>
      <c r="M269" s="9" t="n"/>
      <c r="N269" s="41" t="n"/>
      <c r="O269" s="41" t="n"/>
      <c r="P269" s="9" t="n"/>
      <c r="Q269" s="42" t="n"/>
      <c r="R269" s="40" t="str">
        <f>IF(OR(O269="",P269="Completed",P269="Cancelled"),"",O269-TODAY())</f>
        <v/>
      </c>
      <c r="S269" s="40" t="str">
        <f>IF(B269="","",IF(P269="Completed","Completed",IF(P269="Cancelled","Cancelled",IF(O269="","No due date",IF(O269&lt;TODAY(),"Overdue",IF(O269-TODAY()&lt;=DUE_SOON_DAYS,"Due soon","On track"))))))</f>
        <v/>
      </c>
      <c r="T269" s="9" t="n"/>
      <c r="U269" s="9" t="n"/>
      <c r="V269" s="40" t="str">
        <f>IF(OR(T269="",U269=""),"",T269*U269)</f>
        <v/>
      </c>
      <c r="W269" s="40" t="str">
        <f>IF(V269="","",IF(V269&gt;=THR_CRITICAL,"Critical",IF(V269&gt;=THR_HIGH,"High",IF(V269&gt;=THR_MEDIUM,"Medium","Low"))))</f>
        <v/>
      </c>
      <c r="X269" s="40" t="str">
        <f>IF(V269="","",IF(V269&lt;=RISK_APPETITE,"Yes","No: escalate"))</f>
        <v/>
      </c>
      <c r="Y269" s="9" t="n"/>
      <c r="Z269" s="41" t="n"/>
      <c r="AA269" s="9" t="n"/>
    </row>
    <row r="270">
      <c r="A270" s="43" t="n"/>
      <c r="B270" s="43" t="n"/>
      <c r="C270" s="43" t="n"/>
      <c r="D270" s="43" t="n"/>
      <c r="E270" s="43" t="n"/>
      <c r="F270" s="43" t="n"/>
      <c r="G270" s="40" t="str">
        <f>IF(OR(E270="",F270=""),"",E270*F270)</f>
        <v/>
      </c>
      <c r="H270" s="40" t="str">
        <f>IF(G270="","",IF(G270&gt;=THR_CRITICAL,"Critical",IF(G270&gt;=THR_HIGH,"High",IF(G270&gt;=THR_MEDIUM,"Medium","Low"))))</f>
        <v/>
      </c>
      <c r="I270" s="43" t="n"/>
      <c r="J270" s="43" t="n"/>
      <c r="K270" s="43" t="n"/>
      <c r="L270" s="43" t="n"/>
      <c r="M270" s="43" t="n"/>
      <c r="N270" s="44" t="n"/>
      <c r="O270" s="44" t="n"/>
      <c r="P270" s="43" t="n"/>
      <c r="Q270" s="45" t="n"/>
      <c r="R270" s="40" t="str">
        <f>IF(OR(O270="",P270="Completed",P270="Cancelled"),"",O270-TODAY())</f>
        <v/>
      </c>
      <c r="S270" s="40" t="str">
        <f>IF(B270="","",IF(P270="Completed","Completed",IF(P270="Cancelled","Cancelled",IF(O270="","No due date",IF(O270&lt;TODAY(),"Overdue",IF(O270-TODAY()&lt;=DUE_SOON_DAYS,"Due soon","On track"))))))</f>
        <v/>
      </c>
      <c r="T270" s="43" t="n"/>
      <c r="U270" s="43" t="n"/>
      <c r="V270" s="40" t="str">
        <f>IF(OR(T270="",U270=""),"",T270*U270)</f>
        <v/>
      </c>
      <c r="W270" s="40" t="str">
        <f>IF(V270="","",IF(V270&gt;=THR_CRITICAL,"Critical",IF(V270&gt;=THR_HIGH,"High",IF(V270&gt;=THR_MEDIUM,"Medium","Low"))))</f>
        <v/>
      </c>
      <c r="X270" s="40" t="str">
        <f>IF(V270="","",IF(V270&lt;=RISK_APPETITE,"Yes","No: escalate"))</f>
        <v/>
      </c>
      <c r="Y270" s="43" t="n"/>
      <c r="Z270" s="44" t="n"/>
      <c r="AA270" s="43" t="n"/>
    </row>
    <row r="271">
      <c r="A271" s="9" t="n"/>
      <c r="B271" s="9" t="n"/>
      <c r="C271" s="9" t="n"/>
      <c r="D271" s="9" t="n"/>
      <c r="E271" s="9" t="n"/>
      <c r="F271" s="9" t="n"/>
      <c r="G271" s="40" t="str">
        <f>IF(OR(E271="",F271=""),"",E271*F271)</f>
        <v/>
      </c>
      <c r="H271" s="40" t="str">
        <f>IF(G271="","",IF(G271&gt;=THR_CRITICAL,"Critical",IF(G271&gt;=THR_HIGH,"High",IF(G271&gt;=THR_MEDIUM,"Medium","Low"))))</f>
        <v/>
      </c>
      <c r="I271" s="9" t="n"/>
      <c r="J271" s="9" t="n"/>
      <c r="K271" s="9" t="n"/>
      <c r="L271" s="9" t="n"/>
      <c r="M271" s="9" t="n"/>
      <c r="N271" s="41" t="n"/>
      <c r="O271" s="41" t="n"/>
      <c r="P271" s="9" t="n"/>
      <c r="Q271" s="42" t="n"/>
      <c r="R271" s="40" t="str">
        <f>IF(OR(O271="",P271="Completed",P271="Cancelled"),"",O271-TODAY())</f>
        <v/>
      </c>
      <c r="S271" s="40" t="str">
        <f>IF(B271="","",IF(P271="Completed","Completed",IF(P271="Cancelled","Cancelled",IF(O271="","No due date",IF(O271&lt;TODAY(),"Overdue",IF(O271-TODAY()&lt;=DUE_SOON_DAYS,"Due soon","On track"))))))</f>
        <v/>
      </c>
      <c r="T271" s="9" t="n"/>
      <c r="U271" s="9" t="n"/>
      <c r="V271" s="40" t="str">
        <f>IF(OR(T271="",U271=""),"",T271*U271)</f>
        <v/>
      </c>
      <c r="W271" s="40" t="str">
        <f>IF(V271="","",IF(V271&gt;=THR_CRITICAL,"Critical",IF(V271&gt;=THR_HIGH,"High",IF(V271&gt;=THR_MEDIUM,"Medium","Low"))))</f>
        <v/>
      </c>
      <c r="X271" s="40" t="str">
        <f>IF(V271="","",IF(V271&lt;=RISK_APPETITE,"Yes","No: escalate"))</f>
        <v/>
      </c>
      <c r="Y271" s="9" t="n"/>
      <c r="Z271" s="41" t="n"/>
      <c r="AA271" s="9" t="n"/>
    </row>
    <row r="272">
      <c r="A272" s="43" t="n"/>
      <c r="B272" s="43" t="n"/>
      <c r="C272" s="43" t="n"/>
      <c r="D272" s="43" t="n"/>
      <c r="E272" s="43" t="n"/>
      <c r="F272" s="43" t="n"/>
      <c r="G272" s="40" t="str">
        <f>IF(OR(E272="",F272=""),"",E272*F272)</f>
        <v/>
      </c>
      <c r="H272" s="40" t="str">
        <f>IF(G272="","",IF(G272&gt;=THR_CRITICAL,"Critical",IF(G272&gt;=THR_HIGH,"High",IF(G272&gt;=THR_MEDIUM,"Medium","Low"))))</f>
        <v/>
      </c>
      <c r="I272" s="43" t="n"/>
      <c r="J272" s="43" t="n"/>
      <c r="K272" s="43" t="n"/>
      <c r="L272" s="43" t="n"/>
      <c r="M272" s="43" t="n"/>
      <c r="N272" s="44" t="n"/>
      <c r="O272" s="44" t="n"/>
      <c r="P272" s="43" t="n"/>
      <c r="Q272" s="45" t="n"/>
      <c r="R272" s="40" t="str">
        <f>IF(OR(O272="",P272="Completed",P272="Cancelled"),"",O272-TODAY())</f>
        <v/>
      </c>
      <c r="S272" s="40" t="str">
        <f>IF(B272="","",IF(P272="Completed","Completed",IF(P272="Cancelled","Cancelled",IF(O272="","No due date",IF(O272&lt;TODAY(),"Overdue",IF(O272-TODAY()&lt;=DUE_SOON_DAYS,"Due soon","On track"))))))</f>
        <v/>
      </c>
      <c r="T272" s="43" t="n"/>
      <c r="U272" s="43" t="n"/>
      <c r="V272" s="40" t="str">
        <f>IF(OR(T272="",U272=""),"",T272*U272)</f>
        <v/>
      </c>
      <c r="W272" s="40" t="str">
        <f>IF(V272="","",IF(V272&gt;=THR_CRITICAL,"Critical",IF(V272&gt;=THR_HIGH,"High",IF(V272&gt;=THR_MEDIUM,"Medium","Low"))))</f>
        <v/>
      </c>
      <c r="X272" s="40" t="str">
        <f>IF(V272="","",IF(V272&lt;=RISK_APPETITE,"Yes","No: escalate"))</f>
        <v/>
      </c>
      <c r="Y272" s="43" t="n"/>
      <c r="Z272" s="44" t="n"/>
      <c r="AA272" s="43" t="n"/>
    </row>
    <row r="273">
      <c r="A273" s="9" t="n"/>
      <c r="B273" s="9" t="n"/>
      <c r="C273" s="9" t="n"/>
      <c r="D273" s="9" t="n"/>
      <c r="E273" s="9" t="n"/>
      <c r="F273" s="9" t="n"/>
      <c r="G273" s="40" t="str">
        <f>IF(OR(E273="",F273=""),"",E273*F273)</f>
        <v/>
      </c>
      <c r="H273" s="40" t="str">
        <f>IF(G273="","",IF(G273&gt;=THR_CRITICAL,"Critical",IF(G273&gt;=THR_HIGH,"High",IF(G273&gt;=THR_MEDIUM,"Medium","Low"))))</f>
        <v/>
      </c>
      <c r="I273" s="9" t="n"/>
      <c r="J273" s="9" t="n"/>
      <c r="K273" s="9" t="n"/>
      <c r="L273" s="9" t="n"/>
      <c r="M273" s="9" t="n"/>
      <c r="N273" s="41" t="n"/>
      <c r="O273" s="41" t="n"/>
      <c r="P273" s="9" t="n"/>
      <c r="Q273" s="42" t="n"/>
      <c r="R273" s="40" t="str">
        <f>IF(OR(O273="",P273="Completed",P273="Cancelled"),"",O273-TODAY())</f>
        <v/>
      </c>
      <c r="S273" s="40" t="str">
        <f>IF(B273="","",IF(P273="Completed","Completed",IF(P273="Cancelled","Cancelled",IF(O273="","No due date",IF(O273&lt;TODAY(),"Overdue",IF(O273-TODAY()&lt;=DUE_SOON_DAYS,"Due soon","On track"))))))</f>
        <v/>
      </c>
      <c r="T273" s="9" t="n"/>
      <c r="U273" s="9" t="n"/>
      <c r="V273" s="40" t="str">
        <f>IF(OR(T273="",U273=""),"",T273*U273)</f>
        <v/>
      </c>
      <c r="W273" s="40" t="str">
        <f>IF(V273="","",IF(V273&gt;=THR_CRITICAL,"Critical",IF(V273&gt;=THR_HIGH,"High",IF(V273&gt;=THR_MEDIUM,"Medium","Low"))))</f>
        <v/>
      </c>
      <c r="X273" s="40" t="str">
        <f>IF(V273="","",IF(V273&lt;=RISK_APPETITE,"Yes","No: escalate"))</f>
        <v/>
      </c>
      <c r="Y273" s="9" t="n"/>
      <c r="Z273" s="41" t="n"/>
      <c r="AA273" s="9" t="n"/>
    </row>
    <row r="274">
      <c r="A274" s="43" t="n"/>
      <c r="B274" s="43" t="n"/>
      <c r="C274" s="43" t="n"/>
      <c r="D274" s="43" t="n"/>
      <c r="E274" s="43" t="n"/>
      <c r="F274" s="43" t="n"/>
      <c r="G274" s="40" t="str">
        <f>IF(OR(E274="",F274=""),"",E274*F274)</f>
        <v/>
      </c>
      <c r="H274" s="40" t="str">
        <f>IF(G274="","",IF(G274&gt;=THR_CRITICAL,"Critical",IF(G274&gt;=THR_HIGH,"High",IF(G274&gt;=THR_MEDIUM,"Medium","Low"))))</f>
        <v/>
      </c>
      <c r="I274" s="43" t="n"/>
      <c r="J274" s="43" t="n"/>
      <c r="K274" s="43" t="n"/>
      <c r="L274" s="43" t="n"/>
      <c r="M274" s="43" t="n"/>
      <c r="N274" s="44" t="n"/>
      <c r="O274" s="44" t="n"/>
      <c r="P274" s="43" t="n"/>
      <c r="Q274" s="45" t="n"/>
      <c r="R274" s="40" t="str">
        <f>IF(OR(O274="",P274="Completed",P274="Cancelled"),"",O274-TODAY())</f>
        <v/>
      </c>
      <c r="S274" s="40" t="str">
        <f>IF(B274="","",IF(P274="Completed","Completed",IF(P274="Cancelled","Cancelled",IF(O274="","No due date",IF(O274&lt;TODAY(),"Overdue",IF(O274-TODAY()&lt;=DUE_SOON_DAYS,"Due soon","On track"))))))</f>
        <v/>
      </c>
      <c r="T274" s="43" t="n"/>
      <c r="U274" s="43" t="n"/>
      <c r="V274" s="40" t="str">
        <f>IF(OR(T274="",U274=""),"",T274*U274)</f>
        <v/>
      </c>
      <c r="W274" s="40" t="str">
        <f>IF(V274="","",IF(V274&gt;=THR_CRITICAL,"Critical",IF(V274&gt;=THR_HIGH,"High",IF(V274&gt;=THR_MEDIUM,"Medium","Low"))))</f>
        <v/>
      </c>
      <c r="X274" s="40" t="str">
        <f>IF(V274="","",IF(V274&lt;=RISK_APPETITE,"Yes","No: escalate"))</f>
        <v/>
      </c>
      <c r="Y274" s="43" t="n"/>
      <c r="Z274" s="44" t="n"/>
      <c r="AA274" s="43" t="n"/>
    </row>
    <row r="275">
      <c r="A275" s="9" t="n"/>
      <c r="B275" s="9" t="n"/>
      <c r="C275" s="9" t="n"/>
      <c r="D275" s="9" t="n"/>
      <c r="E275" s="9" t="n"/>
      <c r="F275" s="9" t="n"/>
      <c r="G275" s="40" t="str">
        <f>IF(OR(E275="",F275=""),"",E275*F275)</f>
        <v/>
      </c>
      <c r="H275" s="40" t="str">
        <f>IF(G275="","",IF(G275&gt;=THR_CRITICAL,"Critical",IF(G275&gt;=THR_HIGH,"High",IF(G275&gt;=THR_MEDIUM,"Medium","Low"))))</f>
        <v/>
      </c>
      <c r="I275" s="9" t="n"/>
      <c r="J275" s="9" t="n"/>
      <c r="K275" s="9" t="n"/>
      <c r="L275" s="9" t="n"/>
      <c r="M275" s="9" t="n"/>
      <c r="N275" s="41" t="n"/>
      <c r="O275" s="41" t="n"/>
      <c r="P275" s="9" t="n"/>
      <c r="Q275" s="42" t="n"/>
      <c r="R275" s="40" t="str">
        <f>IF(OR(O275="",P275="Completed",P275="Cancelled"),"",O275-TODAY())</f>
        <v/>
      </c>
      <c r="S275" s="40" t="str">
        <f>IF(B275="","",IF(P275="Completed","Completed",IF(P275="Cancelled","Cancelled",IF(O275="","No due date",IF(O275&lt;TODAY(),"Overdue",IF(O275-TODAY()&lt;=DUE_SOON_DAYS,"Due soon","On track"))))))</f>
        <v/>
      </c>
      <c r="T275" s="9" t="n"/>
      <c r="U275" s="9" t="n"/>
      <c r="V275" s="40" t="str">
        <f>IF(OR(T275="",U275=""),"",T275*U275)</f>
        <v/>
      </c>
      <c r="W275" s="40" t="str">
        <f>IF(V275="","",IF(V275&gt;=THR_CRITICAL,"Critical",IF(V275&gt;=THR_HIGH,"High",IF(V275&gt;=THR_MEDIUM,"Medium","Low"))))</f>
        <v/>
      </c>
      <c r="X275" s="40" t="str">
        <f>IF(V275="","",IF(V275&lt;=RISK_APPETITE,"Yes","No: escalate"))</f>
        <v/>
      </c>
      <c r="Y275" s="9" t="n"/>
      <c r="Z275" s="41" t="n"/>
      <c r="AA275" s="9" t="n"/>
    </row>
    <row r="276">
      <c r="A276" s="43" t="n"/>
      <c r="B276" s="43" t="n"/>
      <c r="C276" s="43" t="n"/>
      <c r="D276" s="43" t="n"/>
      <c r="E276" s="43" t="n"/>
      <c r="F276" s="43" t="n"/>
      <c r="G276" s="40" t="str">
        <f>IF(OR(E276="",F276=""),"",E276*F276)</f>
        <v/>
      </c>
      <c r="H276" s="40" t="str">
        <f>IF(G276="","",IF(G276&gt;=THR_CRITICAL,"Critical",IF(G276&gt;=THR_HIGH,"High",IF(G276&gt;=THR_MEDIUM,"Medium","Low"))))</f>
        <v/>
      </c>
      <c r="I276" s="43" t="n"/>
      <c r="J276" s="43" t="n"/>
      <c r="K276" s="43" t="n"/>
      <c r="L276" s="43" t="n"/>
      <c r="M276" s="43" t="n"/>
      <c r="N276" s="44" t="n"/>
      <c r="O276" s="44" t="n"/>
      <c r="P276" s="43" t="n"/>
      <c r="Q276" s="45" t="n"/>
      <c r="R276" s="40" t="str">
        <f>IF(OR(O276="",P276="Completed",P276="Cancelled"),"",O276-TODAY())</f>
        <v/>
      </c>
      <c r="S276" s="40" t="str">
        <f>IF(B276="","",IF(P276="Completed","Completed",IF(P276="Cancelled","Cancelled",IF(O276="","No due date",IF(O276&lt;TODAY(),"Overdue",IF(O276-TODAY()&lt;=DUE_SOON_DAYS,"Due soon","On track"))))))</f>
        <v/>
      </c>
      <c r="T276" s="43" t="n"/>
      <c r="U276" s="43" t="n"/>
      <c r="V276" s="40" t="str">
        <f>IF(OR(T276="",U276=""),"",T276*U276)</f>
        <v/>
      </c>
      <c r="W276" s="40" t="str">
        <f>IF(V276="","",IF(V276&gt;=THR_CRITICAL,"Critical",IF(V276&gt;=THR_HIGH,"High",IF(V276&gt;=THR_MEDIUM,"Medium","Low"))))</f>
        <v/>
      </c>
      <c r="X276" s="40" t="str">
        <f>IF(V276="","",IF(V276&lt;=RISK_APPETITE,"Yes","No: escalate"))</f>
        <v/>
      </c>
      <c r="Y276" s="43" t="n"/>
      <c r="Z276" s="44" t="n"/>
      <c r="AA276" s="43" t="n"/>
    </row>
    <row r="277">
      <c r="A277" s="9" t="n"/>
      <c r="B277" s="9" t="n"/>
      <c r="C277" s="9" t="n"/>
      <c r="D277" s="9" t="n"/>
      <c r="E277" s="9" t="n"/>
      <c r="F277" s="9" t="n"/>
      <c r="G277" s="40" t="str">
        <f>IF(OR(E277="",F277=""),"",E277*F277)</f>
        <v/>
      </c>
      <c r="H277" s="40" t="str">
        <f>IF(G277="","",IF(G277&gt;=THR_CRITICAL,"Critical",IF(G277&gt;=THR_HIGH,"High",IF(G277&gt;=THR_MEDIUM,"Medium","Low"))))</f>
        <v/>
      </c>
      <c r="I277" s="9" t="n"/>
      <c r="J277" s="9" t="n"/>
      <c r="K277" s="9" t="n"/>
      <c r="L277" s="9" t="n"/>
      <c r="M277" s="9" t="n"/>
      <c r="N277" s="41" t="n"/>
      <c r="O277" s="41" t="n"/>
      <c r="P277" s="9" t="n"/>
      <c r="Q277" s="42" t="n"/>
      <c r="R277" s="40" t="str">
        <f>IF(OR(O277="",P277="Completed",P277="Cancelled"),"",O277-TODAY())</f>
        <v/>
      </c>
      <c r="S277" s="40" t="str">
        <f>IF(B277="","",IF(P277="Completed","Completed",IF(P277="Cancelled","Cancelled",IF(O277="","No due date",IF(O277&lt;TODAY(),"Overdue",IF(O277-TODAY()&lt;=DUE_SOON_DAYS,"Due soon","On track"))))))</f>
        <v/>
      </c>
      <c r="T277" s="9" t="n"/>
      <c r="U277" s="9" t="n"/>
      <c r="V277" s="40" t="str">
        <f>IF(OR(T277="",U277=""),"",T277*U277)</f>
        <v/>
      </c>
      <c r="W277" s="40" t="str">
        <f>IF(V277="","",IF(V277&gt;=THR_CRITICAL,"Critical",IF(V277&gt;=THR_HIGH,"High",IF(V277&gt;=THR_MEDIUM,"Medium","Low"))))</f>
        <v/>
      </c>
      <c r="X277" s="40" t="str">
        <f>IF(V277="","",IF(V277&lt;=RISK_APPETITE,"Yes","No: escalate"))</f>
        <v/>
      </c>
      <c r="Y277" s="9" t="n"/>
      <c r="Z277" s="41" t="n"/>
      <c r="AA277" s="9" t="n"/>
    </row>
    <row r="278">
      <c r="A278" s="43" t="n"/>
      <c r="B278" s="43" t="n"/>
      <c r="C278" s="43" t="n"/>
      <c r="D278" s="43" t="n"/>
      <c r="E278" s="43" t="n"/>
      <c r="F278" s="43" t="n"/>
      <c r="G278" s="40" t="str">
        <f>IF(OR(E278="",F278=""),"",E278*F278)</f>
        <v/>
      </c>
      <c r="H278" s="40" t="str">
        <f>IF(G278="","",IF(G278&gt;=THR_CRITICAL,"Critical",IF(G278&gt;=THR_HIGH,"High",IF(G278&gt;=THR_MEDIUM,"Medium","Low"))))</f>
        <v/>
      </c>
      <c r="I278" s="43" t="n"/>
      <c r="J278" s="43" t="n"/>
      <c r="K278" s="43" t="n"/>
      <c r="L278" s="43" t="n"/>
      <c r="M278" s="43" t="n"/>
      <c r="N278" s="44" t="n"/>
      <c r="O278" s="44" t="n"/>
      <c r="P278" s="43" t="n"/>
      <c r="Q278" s="45" t="n"/>
      <c r="R278" s="40" t="str">
        <f>IF(OR(O278="",P278="Completed",P278="Cancelled"),"",O278-TODAY())</f>
        <v/>
      </c>
      <c r="S278" s="40" t="str">
        <f>IF(B278="","",IF(P278="Completed","Completed",IF(P278="Cancelled","Cancelled",IF(O278="","No due date",IF(O278&lt;TODAY(),"Overdue",IF(O278-TODAY()&lt;=DUE_SOON_DAYS,"Due soon","On track"))))))</f>
        <v/>
      </c>
      <c r="T278" s="43" t="n"/>
      <c r="U278" s="43" t="n"/>
      <c r="V278" s="40" t="str">
        <f>IF(OR(T278="",U278=""),"",T278*U278)</f>
        <v/>
      </c>
      <c r="W278" s="40" t="str">
        <f>IF(V278="","",IF(V278&gt;=THR_CRITICAL,"Critical",IF(V278&gt;=THR_HIGH,"High",IF(V278&gt;=THR_MEDIUM,"Medium","Low"))))</f>
        <v/>
      </c>
      <c r="X278" s="40" t="str">
        <f>IF(V278="","",IF(V278&lt;=RISK_APPETITE,"Yes","No: escalate"))</f>
        <v/>
      </c>
      <c r="Y278" s="43" t="n"/>
      <c r="Z278" s="44" t="n"/>
      <c r="AA278" s="43" t="n"/>
    </row>
    <row r="279">
      <c r="A279" s="9" t="n"/>
      <c r="B279" s="9" t="n"/>
      <c r="C279" s="9" t="n"/>
      <c r="D279" s="9" t="n"/>
      <c r="E279" s="9" t="n"/>
      <c r="F279" s="9" t="n"/>
      <c r="G279" s="40" t="str">
        <f>IF(OR(E279="",F279=""),"",E279*F279)</f>
        <v/>
      </c>
      <c r="H279" s="40" t="str">
        <f>IF(G279="","",IF(G279&gt;=THR_CRITICAL,"Critical",IF(G279&gt;=THR_HIGH,"High",IF(G279&gt;=THR_MEDIUM,"Medium","Low"))))</f>
        <v/>
      </c>
      <c r="I279" s="9" t="n"/>
      <c r="J279" s="9" t="n"/>
      <c r="K279" s="9" t="n"/>
      <c r="L279" s="9" t="n"/>
      <c r="M279" s="9" t="n"/>
      <c r="N279" s="41" t="n"/>
      <c r="O279" s="41" t="n"/>
      <c r="P279" s="9" t="n"/>
      <c r="Q279" s="42" t="n"/>
      <c r="R279" s="40" t="str">
        <f>IF(OR(O279="",P279="Completed",P279="Cancelled"),"",O279-TODAY())</f>
        <v/>
      </c>
      <c r="S279" s="40" t="str">
        <f>IF(B279="","",IF(P279="Completed","Completed",IF(P279="Cancelled","Cancelled",IF(O279="","No due date",IF(O279&lt;TODAY(),"Overdue",IF(O279-TODAY()&lt;=DUE_SOON_DAYS,"Due soon","On track"))))))</f>
        <v/>
      </c>
      <c r="T279" s="9" t="n"/>
      <c r="U279" s="9" t="n"/>
      <c r="V279" s="40" t="str">
        <f>IF(OR(T279="",U279=""),"",T279*U279)</f>
        <v/>
      </c>
      <c r="W279" s="40" t="str">
        <f>IF(V279="","",IF(V279&gt;=THR_CRITICAL,"Critical",IF(V279&gt;=THR_HIGH,"High",IF(V279&gt;=THR_MEDIUM,"Medium","Low"))))</f>
        <v/>
      </c>
      <c r="X279" s="40" t="str">
        <f>IF(V279="","",IF(V279&lt;=RISK_APPETITE,"Yes","No: escalate"))</f>
        <v/>
      </c>
      <c r="Y279" s="9" t="n"/>
      <c r="Z279" s="41" t="n"/>
      <c r="AA279" s="9" t="n"/>
    </row>
    <row r="280">
      <c r="A280" s="43" t="n"/>
      <c r="B280" s="43" t="n"/>
      <c r="C280" s="43" t="n"/>
      <c r="D280" s="43" t="n"/>
      <c r="E280" s="43" t="n"/>
      <c r="F280" s="43" t="n"/>
      <c r="G280" s="40" t="str">
        <f>IF(OR(E280="",F280=""),"",E280*F280)</f>
        <v/>
      </c>
      <c r="H280" s="40" t="str">
        <f>IF(G280="","",IF(G280&gt;=THR_CRITICAL,"Critical",IF(G280&gt;=THR_HIGH,"High",IF(G280&gt;=THR_MEDIUM,"Medium","Low"))))</f>
        <v/>
      </c>
      <c r="I280" s="43" t="n"/>
      <c r="J280" s="43" t="n"/>
      <c r="K280" s="43" t="n"/>
      <c r="L280" s="43" t="n"/>
      <c r="M280" s="43" t="n"/>
      <c r="N280" s="44" t="n"/>
      <c r="O280" s="44" t="n"/>
      <c r="P280" s="43" t="n"/>
      <c r="Q280" s="45" t="n"/>
      <c r="R280" s="40" t="str">
        <f>IF(OR(O280="",P280="Completed",P280="Cancelled"),"",O280-TODAY())</f>
        <v/>
      </c>
      <c r="S280" s="40" t="str">
        <f>IF(B280="","",IF(P280="Completed","Completed",IF(P280="Cancelled","Cancelled",IF(O280="","No due date",IF(O280&lt;TODAY(),"Overdue",IF(O280-TODAY()&lt;=DUE_SOON_DAYS,"Due soon","On track"))))))</f>
        <v/>
      </c>
      <c r="T280" s="43" t="n"/>
      <c r="U280" s="43" t="n"/>
      <c r="V280" s="40" t="str">
        <f>IF(OR(T280="",U280=""),"",T280*U280)</f>
        <v/>
      </c>
      <c r="W280" s="40" t="str">
        <f>IF(V280="","",IF(V280&gt;=THR_CRITICAL,"Critical",IF(V280&gt;=THR_HIGH,"High",IF(V280&gt;=THR_MEDIUM,"Medium","Low"))))</f>
        <v/>
      </c>
      <c r="X280" s="40" t="str">
        <f>IF(V280="","",IF(V280&lt;=RISK_APPETITE,"Yes","No: escalate"))</f>
        <v/>
      </c>
      <c r="Y280" s="43" t="n"/>
      <c r="Z280" s="44" t="n"/>
      <c r="AA280" s="43" t="n"/>
    </row>
    <row r="281">
      <c r="A281" s="9" t="n"/>
      <c r="B281" s="9" t="n"/>
      <c r="C281" s="9" t="n"/>
      <c r="D281" s="9" t="n"/>
      <c r="E281" s="9" t="n"/>
      <c r="F281" s="9" t="n"/>
      <c r="G281" s="40" t="str">
        <f>IF(OR(E281="",F281=""),"",E281*F281)</f>
        <v/>
      </c>
      <c r="H281" s="40" t="str">
        <f>IF(G281="","",IF(G281&gt;=THR_CRITICAL,"Critical",IF(G281&gt;=THR_HIGH,"High",IF(G281&gt;=THR_MEDIUM,"Medium","Low"))))</f>
        <v/>
      </c>
      <c r="I281" s="9" t="n"/>
      <c r="J281" s="9" t="n"/>
      <c r="K281" s="9" t="n"/>
      <c r="L281" s="9" t="n"/>
      <c r="M281" s="9" t="n"/>
      <c r="N281" s="41" t="n"/>
      <c r="O281" s="41" t="n"/>
      <c r="P281" s="9" t="n"/>
      <c r="Q281" s="42" t="n"/>
      <c r="R281" s="40" t="str">
        <f>IF(OR(O281="",P281="Completed",P281="Cancelled"),"",O281-TODAY())</f>
        <v/>
      </c>
      <c r="S281" s="40" t="str">
        <f>IF(B281="","",IF(P281="Completed","Completed",IF(P281="Cancelled","Cancelled",IF(O281="","No due date",IF(O281&lt;TODAY(),"Overdue",IF(O281-TODAY()&lt;=DUE_SOON_DAYS,"Due soon","On track"))))))</f>
        <v/>
      </c>
      <c r="T281" s="9" t="n"/>
      <c r="U281" s="9" t="n"/>
      <c r="V281" s="40" t="str">
        <f>IF(OR(T281="",U281=""),"",T281*U281)</f>
        <v/>
      </c>
      <c r="W281" s="40" t="str">
        <f>IF(V281="","",IF(V281&gt;=THR_CRITICAL,"Critical",IF(V281&gt;=THR_HIGH,"High",IF(V281&gt;=THR_MEDIUM,"Medium","Low"))))</f>
        <v/>
      </c>
      <c r="X281" s="40" t="str">
        <f>IF(V281="","",IF(V281&lt;=RISK_APPETITE,"Yes","No: escalate"))</f>
        <v/>
      </c>
      <c r="Y281" s="9" t="n"/>
      <c r="Z281" s="41" t="n"/>
      <c r="AA281" s="9" t="n"/>
    </row>
    <row r="282">
      <c r="A282" s="43" t="n"/>
      <c r="B282" s="43" t="n"/>
      <c r="C282" s="43" t="n"/>
      <c r="D282" s="43" t="n"/>
      <c r="E282" s="43" t="n"/>
      <c r="F282" s="43" t="n"/>
      <c r="G282" s="40" t="str">
        <f>IF(OR(E282="",F282=""),"",E282*F282)</f>
        <v/>
      </c>
      <c r="H282" s="40" t="str">
        <f>IF(G282="","",IF(G282&gt;=THR_CRITICAL,"Critical",IF(G282&gt;=THR_HIGH,"High",IF(G282&gt;=THR_MEDIUM,"Medium","Low"))))</f>
        <v/>
      </c>
      <c r="I282" s="43" t="n"/>
      <c r="J282" s="43" t="n"/>
      <c r="K282" s="43" t="n"/>
      <c r="L282" s="43" t="n"/>
      <c r="M282" s="43" t="n"/>
      <c r="N282" s="44" t="n"/>
      <c r="O282" s="44" t="n"/>
      <c r="P282" s="43" t="n"/>
      <c r="Q282" s="45" t="n"/>
      <c r="R282" s="40" t="str">
        <f>IF(OR(O282="",P282="Completed",P282="Cancelled"),"",O282-TODAY())</f>
        <v/>
      </c>
      <c r="S282" s="40" t="str">
        <f>IF(B282="","",IF(P282="Completed","Completed",IF(P282="Cancelled","Cancelled",IF(O282="","No due date",IF(O282&lt;TODAY(),"Overdue",IF(O282-TODAY()&lt;=DUE_SOON_DAYS,"Due soon","On track"))))))</f>
        <v/>
      </c>
      <c r="T282" s="43" t="n"/>
      <c r="U282" s="43" t="n"/>
      <c r="V282" s="40" t="str">
        <f>IF(OR(T282="",U282=""),"",T282*U282)</f>
        <v/>
      </c>
      <c r="W282" s="40" t="str">
        <f>IF(V282="","",IF(V282&gt;=THR_CRITICAL,"Critical",IF(V282&gt;=THR_HIGH,"High",IF(V282&gt;=THR_MEDIUM,"Medium","Low"))))</f>
        <v/>
      </c>
      <c r="X282" s="40" t="str">
        <f>IF(V282="","",IF(V282&lt;=RISK_APPETITE,"Yes","No: escalate"))</f>
        <v/>
      </c>
      <c r="Y282" s="43" t="n"/>
      <c r="Z282" s="44" t="n"/>
      <c r="AA282" s="43" t="n"/>
    </row>
    <row r="283">
      <c r="A283" s="9" t="n"/>
      <c r="B283" s="9" t="n"/>
      <c r="C283" s="9" t="n"/>
      <c r="D283" s="9" t="n"/>
      <c r="E283" s="9" t="n"/>
      <c r="F283" s="9" t="n"/>
      <c r="G283" s="40" t="str">
        <f>IF(OR(E283="",F283=""),"",E283*F283)</f>
        <v/>
      </c>
      <c r="H283" s="40" t="str">
        <f>IF(G283="","",IF(G283&gt;=THR_CRITICAL,"Critical",IF(G283&gt;=THR_HIGH,"High",IF(G283&gt;=THR_MEDIUM,"Medium","Low"))))</f>
        <v/>
      </c>
      <c r="I283" s="9" t="n"/>
      <c r="J283" s="9" t="n"/>
      <c r="K283" s="9" t="n"/>
      <c r="L283" s="9" t="n"/>
      <c r="M283" s="9" t="n"/>
      <c r="N283" s="41" t="n"/>
      <c r="O283" s="41" t="n"/>
      <c r="P283" s="9" t="n"/>
      <c r="Q283" s="42" t="n"/>
      <c r="R283" s="40" t="str">
        <f>IF(OR(O283="",P283="Completed",P283="Cancelled"),"",O283-TODAY())</f>
        <v/>
      </c>
      <c r="S283" s="40" t="str">
        <f>IF(B283="","",IF(P283="Completed","Completed",IF(P283="Cancelled","Cancelled",IF(O283="","No due date",IF(O283&lt;TODAY(),"Overdue",IF(O283-TODAY()&lt;=DUE_SOON_DAYS,"Due soon","On track"))))))</f>
        <v/>
      </c>
      <c r="T283" s="9" t="n"/>
      <c r="U283" s="9" t="n"/>
      <c r="V283" s="40" t="str">
        <f>IF(OR(T283="",U283=""),"",T283*U283)</f>
        <v/>
      </c>
      <c r="W283" s="40" t="str">
        <f>IF(V283="","",IF(V283&gt;=THR_CRITICAL,"Critical",IF(V283&gt;=THR_HIGH,"High",IF(V283&gt;=THR_MEDIUM,"Medium","Low"))))</f>
        <v/>
      </c>
      <c r="X283" s="40" t="str">
        <f>IF(V283="","",IF(V283&lt;=RISK_APPETITE,"Yes","No: escalate"))</f>
        <v/>
      </c>
      <c r="Y283" s="9" t="n"/>
      <c r="Z283" s="41" t="n"/>
      <c r="AA283" s="9" t="n"/>
    </row>
    <row r="284">
      <c r="A284" s="43" t="n"/>
      <c r="B284" s="43" t="n"/>
      <c r="C284" s="43" t="n"/>
      <c r="D284" s="43" t="n"/>
      <c r="E284" s="43" t="n"/>
      <c r="F284" s="43" t="n"/>
      <c r="G284" s="40" t="str">
        <f>IF(OR(E284="",F284=""),"",E284*F284)</f>
        <v/>
      </c>
      <c r="H284" s="40" t="str">
        <f>IF(G284="","",IF(G284&gt;=THR_CRITICAL,"Critical",IF(G284&gt;=THR_HIGH,"High",IF(G284&gt;=THR_MEDIUM,"Medium","Low"))))</f>
        <v/>
      </c>
      <c r="I284" s="43" t="n"/>
      <c r="J284" s="43" t="n"/>
      <c r="K284" s="43" t="n"/>
      <c r="L284" s="43" t="n"/>
      <c r="M284" s="43" t="n"/>
      <c r="N284" s="44" t="n"/>
      <c r="O284" s="44" t="n"/>
      <c r="P284" s="43" t="n"/>
      <c r="Q284" s="45" t="n"/>
      <c r="R284" s="40" t="str">
        <f>IF(OR(O284="",P284="Completed",P284="Cancelled"),"",O284-TODAY())</f>
        <v/>
      </c>
      <c r="S284" s="40" t="str">
        <f>IF(B284="","",IF(P284="Completed","Completed",IF(P284="Cancelled","Cancelled",IF(O284="","No due date",IF(O284&lt;TODAY(),"Overdue",IF(O284-TODAY()&lt;=DUE_SOON_DAYS,"Due soon","On track"))))))</f>
        <v/>
      </c>
      <c r="T284" s="43" t="n"/>
      <c r="U284" s="43" t="n"/>
      <c r="V284" s="40" t="str">
        <f>IF(OR(T284="",U284=""),"",T284*U284)</f>
        <v/>
      </c>
      <c r="W284" s="40" t="str">
        <f>IF(V284="","",IF(V284&gt;=THR_CRITICAL,"Critical",IF(V284&gt;=THR_HIGH,"High",IF(V284&gt;=THR_MEDIUM,"Medium","Low"))))</f>
        <v/>
      </c>
      <c r="X284" s="40" t="str">
        <f>IF(V284="","",IF(V284&lt;=RISK_APPETITE,"Yes","No: escalate"))</f>
        <v/>
      </c>
      <c r="Y284" s="43" t="n"/>
      <c r="Z284" s="44" t="n"/>
      <c r="AA284" s="43" t="n"/>
    </row>
    <row r="285">
      <c r="A285" s="9" t="n"/>
      <c r="B285" s="9" t="n"/>
      <c r="C285" s="9" t="n"/>
      <c r="D285" s="9" t="n"/>
      <c r="E285" s="9" t="n"/>
      <c r="F285" s="9" t="n"/>
      <c r="G285" s="40" t="str">
        <f>IF(OR(E285="",F285=""),"",E285*F285)</f>
        <v/>
      </c>
      <c r="H285" s="40" t="str">
        <f>IF(G285="","",IF(G285&gt;=THR_CRITICAL,"Critical",IF(G285&gt;=THR_HIGH,"High",IF(G285&gt;=THR_MEDIUM,"Medium","Low"))))</f>
        <v/>
      </c>
      <c r="I285" s="9" t="n"/>
      <c r="J285" s="9" t="n"/>
      <c r="K285" s="9" t="n"/>
      <c r="L285" s="9" t="n"/>
      <c r="M285" s="9" t="n"/>
      <c r="N285" s="41" t="n"/>
      <c r="O285" s="41" t="n"/>
      <c r="P285" s="9" t="n"/>
      <c r="Q285" s="42" t="n"/>
      <c r="R285" s="40" t="str">
        <f>IF(OR(O285="",P285="Completed",P285="Cancelled"),"",O285-TODAY())</f>
        <v/>
      </c>
      <c r="S285" s="40" t="str">
        <f>IF(B285="","",IF(P285="Completed","Completed",IF(P285="Cancelled","Cancelled",IF(O285="","No due date",IF(O285&lt;TODAY(),"Overdue",IF(O285-TODAY()&lt;=DUE_SOON_DAYS,"Due soon","On track"))))))</f>
        <v/>
      </c>
      <c r="T285" s="9" t="n"/>
      <c r="U285" s="9" t="n"/>
      <c r="V285" s="40" t="str">
        <f>IF(OR(T285="",U285=""),"",T285*U285)</f>
        <v/>
      </c>
      <c r="W285" s="40" t="str">
        <f>IF(V285="","",IF(V285&gt;=THR_CRITICAL,"Critical",IF(V285&gt;=THR_HIGH,"High",IF(V285&gt;=THR_MEDIUM,"Medium","Low"))))</f>
        <v/>
      </c>
      <c r="X285" s="40" t="str">
        <f>IF(V285="","",IF(V285&lt;=RISK_APPETITE,"Yes","No: escalate"))</f>
        <v/>
      </c>
      <c r="Y285" s="9" t="n"/>
      <c r="Z285" s="41" t="n"/>
      <c r="AA285" s="9" t="n"/>
    </row>
    <row r="286">
      <c r="A286" s="43" t="n"/>
      <c r="B286" s="43" t="n"/>
      <c r="C286" s="43" t="n"/>
      <c r="D286" s="43" t="n"/>
      <c r="E286" s="43" t="n"/>
      <c r="F286" s="43" t="n"/>
      <c r="G286" s="40" t="str">
        <f>IF(OR(E286="",F286=""),"",E286*F286)</f>
        <v/>
      </c>
      <c r="H286" s="40" t="str">
        <f>IF(G286="","",IF(G286&gt;=THR_CRITICAL,"Critical",IF(G286&gt;=THR_HIGH,"High",IF(G286&gt;=THR_MEDIUM,"Medium","Low"))))</f>
        <v/>
      </c>
      <c r="I286" s="43" t="n"/>
      <c r="J286" s="43" t="n"/>
      <c r="K286" s="43" t="n"/>
      <c r="L286" s="43" t="n"/>
      <c r="M286" s="43" t="n"/>
      <c r="N286" s="44" t="n"/>
      <c r="O286" s="44" t="n"/>
      <c r="P286" s="43" t="n"/>
      <c r="Q286" s="45" t="n"/>
      <c r="R286" s="40" t="str">
        <f>IF(OR(O286="",P286="Completed",P286="Cancelled"),"",O286-TODAY())</f>
        <v/>
      </c>
      <c r="S286" s="40" t="str">
        <f>IF(B286="","",IF(P286="Completed","Completed",IF(P286="Cancelled","Cancelled",IF(O286="","No due date",IF(O286&lt;TODAY(),"Overdue",IF(O286-TODAY()&lt;=DUE_SOON_DAYS,"Due soon","On track"))))))</f>
        <v/>
      </c>
      <c r="T286" s="43" t="n"/>
      <c r="U286" s="43" t="n"/>
      <c r="V286" s="40" t="str">
        <f>IF(OR(T286="",U286=""),"",T286*U286)</f>
        <v/>
      </c>
      <c r="W286" s="40" t="str">
        <f>IF(V286="","",IF(V286&gt;=THR_CRITICAL,"Critical",IF(V286&gt;=THR_HIGH,"High",IF(V286&gt;=THR_MEDIUM,"Medium","Low"))))</f>
        <v/>
      </c>
      <c r="X286" s="40" t="str">
        <f>IF(V286="","",IF(V286&lt;=RISK_APPETITE,"Yes","No: escalate"))</f>
        <v/>
      </c>
      <c r="Y286" s="43" t="n"/>
      <c r="Z286" s="44" t="n"/>
      <c r="AA286" s="43" t="n"/>
    </row>
    <row r="287">
      <c r="A287" s="9" t="n"/>
      <c r="B287" s="9" t="n"/>
      <c r="C287" s="9" t="n"/>
      <c r="D287" s="9" t="n"/>
      <c r="E287" s="9" t="n"/>
      <c r="F287" s="9" t="n"/>
      <c r="G287" s="40" t="str">
        <f>IF(OR(E287="",F287=""),"",E287*F287)</f>
        <v/>
      </c>
      <c r="H287" s="40" t="str">
        <f>IF(G287="","",IF(G287&gt;=THR_CRITICAL,"Critical",IF(G287&gt;=THR_HIGH,"High",IF(G287&gt;=THR_MEDIUM,"Medium","Low"))))</f>
        <v/>
      </c>
      <c r="I287" s="9" t="n"/>
      <c r="J287" s="9" t="n"/>
      <c r="K287" s="9" t="n"/>
      <c r="L287" s="9" t="n"/>
      <c r="M287" s="9" t="n"/>
      <c r="N287" s="41" t="n"/>
      <c r="O287" s="41" t="n"/>
      <c r="P287" s="9" t="n"/>
      <c r="Q287" s="42" t="n"/>
      <c r="R287" s="40" t="str">
        <f>IF(OR(O287="",P287="Completed",P287="Cancelled"),"",O287-TODAY())</f>
        <v/>
      </c>
      <c r="S287" s="40" t="str">
        <f>IF(B287="","",IF(P287="Completed","Completed",IF(P287="Cancelled","Cancelled",IF(O287="","No due date",IF(O287&lt;TODAY(),"Overdue",IF(O287-TODAY()&lt;=DUE_SOON_DAYS,"Due soon","On track"))))))</f>
        <v/>
      </c>
      <c r="T287" s="9" t="n"/>
      <c r="U287" s="9" t="n"/>
      <c r="V287" s="40" t="str">
        <f>IF(OR(T287="",U287=""),"",T287*U287)</f>
        <v/>
      </c>
      <c r="W287" s="40" t="str">
        <f>IF(V287="","",IF(V287&gt;=THR_CRITICAL,"Critical",IF(V287&gt;=THR_HIGH,"High",IF(V287&gt;=THR_MEDIUM,"Medium","Low"))))</f>
        <v/>
      </c>
      <c r="X287" s="40" t="str">
        <f>IF(V287="","",IF(V287&lt;=RISK_APPETITE,"Yes","No: escalate"))</f>
        <v/>
      </c>
      <c r="Y287" s="9" t="n"/>
      <c r="Z287" s="41" t="n"/>
      <c r="AA287" s="9" t="n"/>
    </row>
    <row r="288">
      <c r="A288" s="43" t="n"/>
      <c r="B288" s="43" t="n"/>
      <c r="C288" s="43" t="n"/>
      <c r="D288" s="43" t="n"/>
      <c r="E288" s="43" t="n"/>
      <c r="F288" s="43" t="n"/>
      <c r="G288" s="40" t="str">
        <f>IF(OR(E288="",F288=""),"",E288*F288)</f>
        <v/>
      </c>
      <c r="H288" s="40" t="str">
        <f>IF(G288="","",IF(G288&gt;=THR_CRITICAL,"Critical",IF(G288&gt;=THR_HIGH,"High",IF(G288&gt;=THR_MEDIUM,"Medium","Low"))))</f>
        <v/>
      </c>
      <c r="I288" s="43" t="n"/>
      <c r="J288" s="43" t="n"/>
      <c r="K288" s="43" t="n"/>
      <c r="L288" s="43" t="n"/>
      <c r="M288" s="43" t="n"/>
      <c r="N288" s="44" t="n"/>
      <c r="O288" s="44" t="n"/>
      <c r="P288" s="43" t="n"/>
      <c r="Q288" s="45" t="n"/>
      <c r="R288" s="40" t="str">
        <f>IF(OR(O288="",P288="Completed",P288="Cancelled"),"",O288-TODAY())</f>
        <v/>
      </c>
      <c r="S288" s="40" t="str">
        <f>IF(B288="","",IF(P288="Completed","Completed",IF(P288="Cancelled","Cancelled",IF(O288="","No due date",IF(O288&lt;TODAY(),"Overdue",IF(O288-TODAY()&lt;=DUE_SOON_DAYS,"Due soon","On track"))))))</f>
        <v/>
      </c>
      <c r="T288" s="43" t="n"/>
      <c r="U288" s="43" t="n"/>
      <c r="V288" s="40" t="str">
        <f>IF(OR(T288="",U288=""),"",T288*U288)</f>
        <v/>
      </c>
      <c r="W288" s="40" t="str">
        <f>IF(V288="","",IF(V288&gt;=THR_CRITICAL,"Critical",IF(V288&gt;=THR_HIGH,"High",IF(V288&gt;=THR_MEDIUM,"Medium","Low"))))</f>
        <v/>
      </c>
      <c r="X288" s="40" t="str">
        <f>IF(V288="","",IF(V288&lt;=RISK_APPETITE,"Yes","No: escalate"))</f>
        <v/>
      </c>
      <c r="Y288" s="43" t="n"/>
      <c r="Z288" s="44" t="n"/>
      <c r="AA288" s="43" t="n"/>
    </row>
    <row r="289">
      <c r="A289" s="9" t="n"/>
      <c r="B289" s="9" t="n"/>
      <c r="C289" s="9" t="n"/>
      <c r="D289" s="9" t="n"/>
      <c r="E289" s="9" t="n"/>
      <c r="F289" s="9" t="n"/>
      <c r="G289" s="40" t="str">
        <f>IF(OR(E289="",F289=""),"",E289*F289)</f>
        <v/>
      </c>
      <c r="H289" s="40" t="str">
        <f>IF(G289="","",IF(G289&gt;=THR_CRITICAL,"Critical",IF(G289&gt;=THR_HIGH,"High",IF(G289&gt;=THR_MEDIUM,"Medium","Low"))))</f>
        <v/>
      </c>
      <c r="I289" s="9" t="n"/>
      <c r="J289" s="9" t="n"/>
      <c r="K289" s="9" t="n"/>
      <c r="L289" s="9" t="n"/>
      <c r="M289" s="9" t="n"/>
      <c r="N289" s="41" t="n"/>
      <c r="O289" s="41" t="n"/>
      <c r="P289" s="9" t="n"/>
      <c r="Q289" s="42" t="n"/>
      <c r="R289" s="40" t="str">
        <f>IF(OR(O289="",P289="Completed",P289="Cancelled"),"",O289-TODAY())</f>
        <v/>
      </c>
      <c r="S289" s="40" t="str">
        <f>IF(B289="","",IF(P289="Completed","Completed",IF(P289="Cancelled","Cancelled",IF(O289="","No due date",IF(O289&lt;TODAY(),"Overdue",IF(O289-TODAY()&lt;=DUE_SOON_DAYS,"Due soon","On track"))))))</f>
        <v/>
      </c>
      <c r="T289" s="9" t="n"/>
      <c r="U289" s="9" t="n"/>
      <c r="V289" s="40" t="str">
        <f>IF(OR(T289="",U289=""),"",T289*U289)</f>
        <v/>
      </c>
      <c r="W289" s="40" t="str">
        <f>IF(V289="","",IF(V289&gt;=THR_CRITICAL,"Critical",IF(V289&gt;=THR_HIGH,"High",IF(V289&gt;=THR_MEDIUM,"Medium","Low"))))</f>
        <v/>
      </c>
      <c r="X289" s="40" t="str">
        <f>IF(V289="","",IF(V289&lt;=RISK_APPETITE,"Yes","No: escalate"))</f>
        <v/>
      </c>
      <c r="Y289" s="9" t="n"/>
      <c r="Z289" s="41" t="n"/>
      <c r="AA289" s="9" t="n"/>
    </row>
    <row r="290">
      <c r="A290" s="43" t="n"/>
      <c r="B290" s="43" t="n"/>
      <c r="C290" s="43" t="n"/>
      <c r="D290" s="43" t="n"/>
      <c r="E290" s="43" t="n"/>
      <c r="F290" s="43" t="n"/>
      <c r="G290" s="40" t="str">
        <f>IF(OR(E290="",F290=""),"",E290*F290)</f>
        <v/>
      </c>
      <c r="H290" s="40" t="str">
        <f>IF(G290="","",IF(G290&gt;=THR_CRITICAL,"Critical",IF(G290&gt;=THR_HIGH,"High",IF(G290&gt;=THR_MEDIUM,"Medium","Low"))))</f>
        <v/>
      </c>
      <c r="I290" s="43" t="n"/>
      <c r="J290" s="43" t="n"/>
      <c r="K290" s="43" t="n"/>
      <c r="L290" s="43" t="n"/>
      <c r="M290" s="43" t="n"/>
      <c r="N290" s="44" t="n"/>
      <c r="O290" s="44" t="n"/>
      <c r="P290" s="43" t="n"/>
      <c r="Q290" s="45" t="n"/>
      <c r="R290" s="40" t="str">
        <f>IF(OR(O290="",P290="Completed",P290="Cancelled"),"",O290-TODAY())</f>
        <v/>
      </c>
      <c r="S290" s="40" t="str">
        <f>IF(B290="","",IF(P290="Completed","Completed",IF(P290="Cancelled","Cancelled",IF(O290="","No due date",IF(O290&lt;TODAY(),"Overdue",IF(O290-TODAY()&lt;=DUE_SOON_DAYS,"Due soon","On track"))))))</f>
        <v/>
      </c>
      <c r="T290" s="43" t="n"/>
      <c r="U290" s="43" t="n"/>
      <c r="V290" s="40" t="str">
        <f>IF(OR(T290="",U290=""),"",T290*U290)</f>
        <v/>
      </c>
      <c r="W290" s="40" t="str">
        <f>IF(V290="","",IF(V290&gt;=THR_CRITICAL,"Critical",IF(V290&gt;=THR_HIGH,"High",IF(V290&gt;=THR_MEDIUM,"Medium","Low"))))</f>
        <v/>
      </c>
      <c r="X290" s="40" t="str">
        <f>IF(V290="","",IF(V290&lt;=RISK_APPETITE,"Yes","No: escalate"))</f>
        <v/>
      </c>
      <c r="Y290" s="43" t="n"/>
      <c r="Z290" s="44" t="n"/>
      <c r="AA290" s="43" t="n"/>
    </row>
    <row r="291">
      <c r="A291" s="9" t="n"/>
      <c r="B291" s="9" t="n"/>
      <c r="C291" s="9" t="n"/>
      <c r="D291" s="9" t="n"/>
      <c r="E291" s="9" t="n"/>
      <c r="F291" s="9" t="n"/>
      <c r="G291" s="40" t="str">
        <f>IF(OR(E291="",F291=""),"",E291*F291)</f>
        <v/>
      </c>
      <c r="H291" s="40" t="str">
        <f>IF(G291="","",IF(G291&gt;=THR_CRITICAL,"Critical",IF(G291&gt;=THR_HIGH,"High",IF(G291&gt;=THR_MEDIUM,"Medium","Low"))))</f>
        <v/>
      </c>
      <c r="I291" s="9" t="n"/>
      <c r="J291" s="9" t="n"/>
      <c r="K291" s="9" t="n"/>
      <c r="L291" s="9" t="n"/>
      <c r="M291" s="9" t="n"/>
      <c r="N291" s="41" t="n"/>
      <c r="O291" s="41" t="n"/>
      <c r="P291" s="9" t="n"/>
      <c r="Q291" s="42" t="n"/>
      <c r="R291" s="40" t="str">
        <f>IF(OR(O291="",P291="Completed",P291="Cancelled"),"",O291-TODAY())</f>
        <v/>
      </c>
      <c r="S291" s="40" t="str">
        <f>IF(B291="","",IF(P291="Completed","Completed",IF(P291="Cancelled","Cancelled",IF(O291="","No due date",IF(O291&lt;TODAY(),"Overdue",IF(O291-TODAY()&lt;=DUE_SOON_DAYS,"Due soon","On track"))))))</f>
        <v/>
      </c>
      <c r="T291" s="9" t="n"/>
      <c r="U291" s="9" t="n"/>
      <c r="V291" s="40" t="str">
        <f>IF(OR(T291="",U291=""),"",T291*U291)</f>
        <v/>
      </c>
      <c r="W291" s="40" t="str">
        <f>IF(V291="","",IF(V291&gt;=THR_CRITICAL,"Critical",IF(V291&gt;=THR_HIGH,"High",IF(V291&gt;=THR_MEDIUM,"Medium","Low"))))</f>
        <v/>
      </c>
      <c r="X291" s="40" t="str">
        <f>IF(V291="","",IF(V291&lt;=RISK_APPETITE,"Yes","No: escalate"))</f>
        <v/>
      </c>
      <c r="Y291" s="9" t="n"/>
      <c r="Z291" s="41" t="n"/>
      <c r="AA291" s="9" t="n"/>
    </row>
    <row r="292">
      <c r="A292" s="43" t="n"/>
      <c r="B292" s="43" t="n"/>
      <c r="C292" s="43" t="n"/>
      <c r="D292" s="43" t="n"/>
      <c r="E292" s="43" t="n"/>
      <c r="F292" s="43" t="n"/>
      <c r="G292" s="40" t="str">
        <f>IF(OR(E292="",F292=""),"",E292*F292)</f>
        <v/>
      </c>
      <c r="H292" s="40" t="str">
        <f>IF(G292="","",IF(G292&gt;=THR_CRITICAL,"Critical",IF(G292&gt;=THR_HIGH,"High",IF(G292&gt;=THR_MEDIUM,"Medium","Low"))))</f>
        <v/>
      </c>
      <c r="I292" s="43" t="n"/>
      <c r="J292" s="43" t="n"/>
      <c r="K292" s="43" t="n"/>
      <c r="L292" s="43" t="n"/>
      <c r="M292" s="43" t="n"/>
      <c r="N292" s="44" t="n"/>
      <c r="O292" s="44" t="n"/>
      <c r="P292" s="43" t="n"/>
      <c r="Q292" s="45" t="n"/>
      <c r="R292" s="40" t="str">
        <f>IF(OR(O292="",P292="Completed",P292="Cancelled"),"",O292-TODAY())</f>
        <v/>
      </c>
      <c r="S292" s="40" t="str">
        <f>IF(B292="","",IF(P292="Completed","Completed",IF(P292="Cancelled","Cancelled",IF(O292="","No due date",IF(O292&lt;TODAY(),"Overdue",IF(O292-TODAY()&lt;=DUE_SOON_DAYS,"Due soon","On track"))))))</f>
        <v/>
      </c>
      <c r="T292" s="43" t="n"/>
      <c r="U292" s="43" t="n"/>
      <c r="V292" s="40" t="str">
        <f>IF(OR(T292="",U292=""),"",T292*U292)</f>
        <v/>
      </c>
      <c r="W292" s="40" t="str">
        <f>IF(V292="","",IF(V292&gt;=THR_CRITICAL,"Critical",IF(V292&gt;=THR_HIGH,"High",IF(V292&gt;=THR_MEDIUM,"Medium","Low"))))</f>
        <v/>
      </c>
      <c r="X292" s="40" t="str">
        <f>IF(V292="","",IF(V292&lt;=RISK_APPETITE,"Yes","No: escalate"))</f>
        <v/>
      </c>
      <c r="Y292" s="43" t="n"/>
      <c r="Z292" s="44" t="n"/>
      <c r="AA292" s="43" t="n"/>
    </row>
    <row r="293">
      <c r="A293" s="9" t="n"/>
      <c r="B293" s="9" t="n"/>
      <c r="C293" s="9" t="n"/>
      <c r="D293" s="9" t="n"/>
      <c r="E293" s="9" t="n"/>
      <c r="F293" s="9" t="n"/>
      <c r="G293" s="40" t="str">
        <f>IF(OR(E293="",F293=""),"",E293*F293)</f>
        <v/>
      </c>
      <c r="H293" s="40" t="str">
        <f>IF(G293="","",IF(G293&gt;=THR_CRITICAL,"Critical",IF(G293&gt;=THR_HIGH,"High",IF(G293&gt;=THR_MEDIUM,"Medium","Low"))))</f>
        <v/>
      </c>
      <c r="I293" s="9" t="n"/>
      <c r="J293" s="9" t="n"/>
      <c r="K293" s="9" t="n"/>
      <c r="L293" s="9" t="n"/>
      <c r="M293" s="9" t="n"/>
      <c r="N293" s="41" t="n"/>
      <c r="O293" s="41" t="n"/>
      <c r="P293" s="9" t="n"/>
      <c r="Q293" s="42" t="n"/>
      <c r="R293" s="40" t="str">
        <f>IF(OR(O293="",P293="Completed",P293="Cancelled"),"",O293-TODAY())</f>
        <v/>
      </c>
      <c r="S293" s="40" t="str">
        <f>IF(B293="","",IF(P293="Completed","Completed",IF(P293="Cancelled","Cancelled",IF(O293="","No due date",IF(O293&lt;TODAY(),"Overdue",IF(O293-TODAY()&lt;=DUE_SOON_DAYS,"Due soon","On track"))))))</f>
        <v/>
      </c>
      <c r="T293" s="9" t="n"/>
      <c r="U293" s="9" t="n"/>
      <c r="V293" s="40" t="str">
        <f>IF(OR(T293="",U293=""),"",T293*U293)</f>
        <v/>
      </c>
      <c r="W293" s="40" t="str">
        <f>IF(V293="","",IF(V293&gt;=THR_CRITICAL,"Critical",IF(V293&gt;=THR_HIGH,"High",IF(V293&gt;=THR_MEDIUM,"Medium","Low"))))</f>
        <v/>
      </c>
      <c r="X293" s="40" t="str">
        <f>IF(V293="","",IF(V293&lt;=RISK_APPETITE,"Yes","No: escalate"))</f>
        <v/>
      </c>
      <c r="Y293" s="9" t="n"/>
      <c r="Z293" s="41" t="n"/>
      <c r="AA293" s="9" t="n"/>
    </row>
    <row r="294">
      <c r="A294" s="43" t="n"/>
      <c r="B294" s="43" t="n"/>
      <c r="C294" s="43" t="n"/>
      <c r="D294" s="43" t="n"/>
      <c r="E294" s="43" t="n"/>
      <c r="F294" s="43" t="n"/>
      <c r="G294" s="40" t="str">
        <f>IF(OR(E294="",F294=""),"",E294*F294)</f>
        <v/>
      </c>
      <c r="H294" s="40" t="str">
        <f>IF(G294="","",IF(G294&gt;=THR_CRITICAL,"Critical",IF(G294&gt;=THR_HIGH,"High",IF(G294&gt;=THR_MEDIUM,"Medium","Low"))))</f>
        <v/>
      </c>
      <c r="I294" s="43" t="n"/>
      <c r="J294" s="43" t="n"/>
      <c r="K294" s="43" t="n"/>
      <c r="L294" s="43" t="n"/>
      <c r="M294" s="43" t="n"/>
      <c r="N294" s="44" t="n"/>
      <c r="O294" s="44" t="n"/>
      <c r="P294" s="43" t="n"/>
      <c r="Q294" s="45" t="n"/>
      <c r="R294" s="40" t="str">
        <f>IF(OR(O294="",P294="Completed",P294="Cancelled"),"",O294-TODAY())</f>
        <v/>
      </c>
      <c r="S294" s="40" t="str">
        <f>IF(B294="","",IF(P294="Completed","Completed",IF(P294="Cancelled","Cancelled",IF(O294="","No due date",IF(O294&lt;TODAY(),"Overdue",IF(O294-TODAY()&lt;=DUE_SOON_DAYS,"Due soon","On track"))))))</f>
        <v/>
      </c>
      <c r="T294" s="43" t="n"/>
      <c r="U294" s="43" t="n"/>
      <c r="V294" s="40" t="str">
        <f>IF(OR(T294="",U294=""),"",T294*U294)</f>
        <v/>
      </c>
      <c r="W294" s="40" t="str">
        <f>IF(V294="","",IF(V294&gt;=THR_CRITICAL,"Critical",IF(V294&gt;=THR_HIGH,"High",IF(V294&gt;=THR_MEDIUM,"Medium","Low"))))</f>
        <v/>
      </c>
      <c r="X294" s="40" t="str">
        <f>IF(V294="","",IF(V294&lt;=RISK_APPETITE,"Yes","No: escalate"))</f>
        <v/>
      </c>
      <c r="Y294" s="43" t="n"/>
      <c r="Z294" s="44" t="n"/>
      <c r="AA294" s="43" t="n"/>
    </row>
    <row r="295">
      <c r="A295" s="9" t="n"/>
      <c r="B295" s="9" t="n"/>
      <c r="C295" s="9" t="n"/>
      <c r="D295" s="9" t="n"/>
      <c r="E295" s="9" t="n"/>
      <c r="F295" s="9" t="n"/>
      <c r="G295" s="40" t="str">
        <f>IF(OR(E295="",F295=""),"",E295*F295)</f>
        <v/>
      </c>
      <c r="H295" s="40" t="str">
        <f>IF(G295="","",IF(G295&gt;=THR_CRITICAL,"Critical",IF(G295&gt;=THR_HIGH,"High",IF(G295&gt;=THR_MEDIUM,"Medium","Low"))))</f>
        <v/>
      </c>
      <c r="I295" s="9" t="n"/>
      <c r="J295" s="9" t="n"/>
      <c r="K295" s="9" t="n"/>
      <c r="L295" s="9" t="n"/>
      <c r="M295" s="9" t="n"/>
      <c r="N295" s="41" t="n"/>
      <c r="O295" s="41" t="n"/>
      <c r="P295" s="9" t="n"/>
      <c r="Q295" s="42" t="n"/>
      <c r="R295" s="40" t="str">
        <f>IF(OR(O295="",P295="Completed",P295="Cancelled"),"",O295-TODAY())</f>
        <v/>
      </c>
      <c r="S295" s="40" t="str">
        <f>IF(B295="","",IF(P295="Completed","Completed",IF(P295="Cancelled","Cancelled",IF(O295="","No due date",IF(O295&lt;TODAY(),"Overdue",IF(O295-TODAY()&lt;=DUE_SOON_DAYS,"Due soon","On track"))))))</f>
        <v/>
      </c>
      <c r="T295" s="9" t="n"/>
      <c r="U295" s="9" t="n"/>
      <c r="V295" s="40" t="str">
        <f>IF(OR(T295="",U295=""),"",T295*U295)</f>
        <v/>
      </c>
      <c r="W295" s="40" t="str">
        <f>IF(V295="","",IF(V295&gt;=THR_CRITICAL,"Critical",IF(V295&gt;=THR_HIGH,"High",IF(V295&gt;=THR_MEDIUM,"Medium","Low"))))</f>
        <v/>
      </c>
      <c r="X295" s="40" t="str">
        <f>IF(V295="","",IF(V295&lt;=RISK_APPETITE,"Yes","No: escalate"))</f>
        <v/>
      </c>
      <c r="Y295" s="9" t="n"/>
      <c r="Z295" s="41" t="n"/>
      <c r="AA295" s="9" t="n"/>
    </row>
    <row r="296">
      <c r="A296" s="43" t="n"/>
      <c r="B296" s="43" t="n"/>
      <c r="C296" s="43" t="n"/>
      <c r="D296" s="43" t="n"/>
      <c r="E296" s="43" t="n"/>
      <c r="F296" s="43" t="n"/>
      <c r="G296" s="40" t="str">
        <f>IF(OR(E296="",F296=""),"",E296*F296)</f>
        <v/>
      </c>
      <c r="H296" s="40" t="str">
        <f>IF(G296="","",IF(G296&gt;=THR_CRITICAL,"Critical",IF(G296&gt;=THR_HIGH,"High",IF(G296&gt;=THR_MEDIUM,"Medium","Low"))))</f>
        <v/>
      </c>
      <c r="I296" s="43" t="n"/>
      <c r="J296" s="43" t="n"/>
      <c r="K296" s="43" t="n"/>
      <c r="L296" s="43" t="n"/>
      <c r="M296" s="43" t="n"/>
      <c r="N296" s="44" t="n"/>
      <c r="O296" s="44" t="n"/>
      <c r="P296" s="43" t="n"/>
      <c r="Q296" s="45" t="n"/>
      <c r="R296" s="40" t="str">
        <f>IF(OR(O296="",P296="Completed",P296="Cancelled"),"",O296-TODAY())</f>
        <v/>
      </c>
      <c r="S296" s="40" t="str">
        <f>IF(B296="","",IF(P296="Completed","Completed",IF(P296="Cancelled","Cancelled",IF(O296="","No due date",IF(O296&lt;TODAY(),"Overdue",IF(O296-TODAY()&lt;=DUE_SOON_DAYS,"Due soon","On track"))))))</f>
        <v/>
      </c>
      <c r="T296" s="43" t="n"/>
      <c r="U296" s="43" t="n"/>
      <c r="V296" s="40" t="str">
        <f>IF(OR(T296="",U296=""),"",T296*U296)</f>
        <v/>
      </c>
      <c r="W296" s="40" t="str">
        <f>IF(V296="","",IF(V296&gt;=THR_CRITICAL,"Critical",IF(V296&gt;=THR_HIGH,"High",IF(V296&gt;=THR_MEDIUM,"Medium","Low"))))</f>
        <v/>
      </c>
      <c r="X296" s="40" t="str">
        <f>IF(V296="","",IF(V296&lt;=RISK_APPETITE,"Yes","No: escalate"))</f>
        <v/>
      </c>
      <c r="Y296" s="43" t="n"/>
      <c r="Z296" s="44" t="n"/>
      <c r="AA296" s="43" t="n"/>
    </row>
    <row r="297">
      <c r="A297" s="9" t="n"/>
      <c r="B297" s="9" t="n"/>
      <c r="C297" s="9" t="n"/>
      <c r="D297" s="9" t="n"/>
      <c r="E297" s="9" t="n"/>
      <c r="F297" s="9" t="n"/>
      <c r="G297" s="40" t="str">
        <f>IF(OR(E297="",F297=""),"",E297*F297)</f>
        <v/>
      </c>
      <c r="H297" s="40" t="str">
        <f>IF(G297="","",IF(G297&gt;=THR_CRITICAL,"Critical",IF(G297&gt;=THR_HIGH,"High",IF(G297&gt;=THR_MEDIUM,"Medium","Low"))))</f>
        <v/>
      </c>
      <c r="I297" s="9" t="n"/>
      <c r="J297" s="9" t="n"/>
      <c r="K297" s="9" t="n"/>
      <c r="L297" s="9" t="n"/>
      <c r="M297" s="9" t="n"/>
      <c r="N297" s="41" t="n"/>
      <c r="O297" s="41" t="n"/>
      <c r="P297" s="9" t="n"/>
      <c r="Q297" s="42" t="n"/>
      <c r="R297" s="40" t="str">
        <f>IF(OR(O297="",P297="Completed",P297="Cancelled"),"",O297-TODAY())</f>
        <v/>
      </c>
      <c r="S297" s="40" t="str">
        <f>IF(B297="","",IF(P297="Completed","Completed",IF(P297="Cancelled","Cancelled",IF(O297="","No due date",IF(O297&lt;TODAY(),"Overdue",IF(O297-TODAY()&lt;=DUE_SOON_DAYS,"Due soon","On track"))))))</f>
        <v/>
      </c>
      <c r="T297" s="9" t="n"/>
      <c r="U297" s="9" t="n"/>
      <c r="V297" s="40" t="str">
        <f>IF(OR(T297="",U297=""),"",T297*U297)</f>
        <v/>
      </c>
      <c r="W297" s="40" t="str">
        <f>IF(V297="","",IF(V297&gt;=THR_CRITICAL,"Critical",IF(V297&gt;=THR_HIGH,"High",IF(V297&gt;=THR_MEDIUM,"Medium","Low"))))</f>
        <v/>
      </c>
      <c r="X297" s="40" t="str">
        <f>IF(V297="","",IF(V297&lt;=RISK_APPETITE,"Yes","No: escalate"))</f>
        <v/>
      </c>
      <c r="Y297" s="9" t="n"/>
      <c r="Z297" s="41" t="n"/>
      <c r="AA297" s="9" t="n"/>
    </row>
    <row r="298">
      <c r="A298" s="43" t="n"/>
      <c r="B298" s="43" t="n"/>
      <c r="C298" s="43" t="n"/>
      <c r="D298" s="43" t="n"/>
      <c r="E298" s="43" t="n"/>
      <c r="F298" s="43" t="n"/>
      <c r="G298" s="40" t="str">
        <f>IF(OR(E298="",F298=""),"",E298*F298)</f>
        <v/>
      </c>
      <c r="H298" s="40" t="str">
        <f>IF(G298="","",IF(G298&gt;=THR_CRITICAL,"Critical",IF(G298&gt;=THR_HIGH,"High",IF(G298&gt;=THR_MEDIUM,"Medium","Low"))))</f>
        <v/>
      </c>
      <c r="I298" s="43" t="n"/>
      <c r="J298" s="43" t="n"/>
      <c r="K298" s="43" t="n"/>
      <c r="L298" s="43" t="n"/>
      <c r="M298" s="43" t="n"/>
      <c r="N298" s="44" t="n"/>
      <c r="O298" s="44" t="n"/>
      <c r="P298" s="43" t="n"/>
      <c r="Q298" s="45" t="n"/>
      <c r="R298" s="40" t="str">
        <f>IF(OR(O298="",P298="Completed",P298="Cancelled"),"",O298-TODAY())</f>
        <v/>
      </c>
      <c r="S298" s="40" t="str">
        <f>IF(B298="","",IF(P298="Completed","Completed",IF(P298="Cancelled","Cancelled",IF(O298="","No due date",IF(O298&lt;TODAY(),"Overdue",IF(O298-TODAY()&lt;=DUE_SOON_DAYS,"Due soon","On track"))))))</f>
        <v/>
      </c>
      <c r="T298" s="43" t="n"/>
      <c r="U298" s="43" t="n"/>
      <c r="V298" s="40" t="str">
        <f>IF(OR(T298="",U298=""),"",T298*U298)</f>
        <v/>
      </c>
      <c r="W298" s="40" t="str">
        <f>IF(V298="","",IF(V298&gt;=THR_CRITICAL,"Critical",IF(V298&gt;=THR_HIGH,"High",IF(V298&gt;=THR_MEDIUM,"Medium","Low"))))</f>
        <v/>
      </c>
      <c r="X298" s="40" t="str">
        <f>IF(V298="","",IF(V298&lt;=RISK_APPETITE,"Yes","No: escalate"))</f>
        <v/>
      </c>
      <c r="Y298" s="43" t="n"/>
      <c r="Z298" s="44" t="n"/>
      <c r="AA298" s="43" t="n"/>
    </row>
    <row r="299">
      <c r="A299" s="9" t="n"/>
      <c r="B299" s="9" t="n"/>
      <c r="C299" s="9" t="n"/>
      <c r="D299" s="9" t="n"/>
      <c r="E299" s="9" t="n"/>
      <c r="F299" s="9" t="n"/>
      <c r="G299" s="40" t="str">
        <f>IF(OR(E299="",F299=""),"",E299*F299)</f>
        <v/>
      </c>
      <c r="H299" s="40" t="str">
        <f>IF(G299="","",IF(G299&gt;=THR_CRITICAL,"Critical",IF(G299&gt;=THR_HIGH,"High",IF(G299&gt;=THR_MEDIUM,"Medium","Low"))))</f>
        <v/>
      </c>
      <c r="I299" s="9" t="n"/>
      <c r="J299" s="9" t="n"/>
      <c r="K299" s="9" t="n"/>
      <c r="L299" s="9" t="n"/>
      <c r="M299" s="9" t="n"/>
      <c r="N299" s="41" t="n"/>
      <c r="O299" s="41" t="n"/>
      <c r="P299" s="9" t="n"/>
      <c r="Q299" s="42" t="n"/>
      <c r="R299" s="40" t="str">
        <f>IF(OR(O299="",P299="Completed",P299="Cancelled"),"",O299-TODAY())</f>
        <v/>
      </c>
      <c r="S299" s="40" t="str">
        <f>IF(B299="","",IF(P299="Completed","Completed",IF(P299="Cancelled","Cancelled",IF(O299="","No due date",IF(O299&lt;TODAY(),"Overdue",IF(O299-TODAY()&lt;=DUE_SOON_DAYS,"Due soon","On track"))))))</f>
        <v/>
      </c>
      <c r="T299" s="9" t="n"/>
      <c r="U299" s="9" t="n"/>
      <c r="V299" s="40" t="str">
        <f>IF(OR(T299="",U299=""),"",T299*U299)</f>
        <v/>
      </c>
      <c r="W299" s="40" t="str">
        <f>IF(V299="","",IF(V299&gt;=THR_CRITICAL,"Critical",IF(V299&gt;=THR_HIGH,"High",IF(V299&gt;=THR_MEDIUM,"Medium","Low"))))</f>
        <v/>
      </c>
      <c r="X299" s="40" t="str">
        <f>IF(V299="","",IF(V299&lt;=RISK_APPETITE,"Yes","No: escalate"))</f>
        <v/>
      </c>
      <c r="Y299" s="9" t="n"/>
      <c r="Z299" s="41" t="n"/>
      <c r="AA299" s="9" t="n"/>
    </row>
    <row r="300">
      <c r="A300" s="43" t="n"/>
      <c r="B300" s="43" t="n"/>
      <c r="C300" s="43" t="n"/>
      <c r="D300" s="43" t="n"/>
      <c r="E300" s="43" t="n"/>
      <c r="F300" s="43" t="n"/>
      <c r="G300" s="40" t="str">
        <f>IF(OR(E300="",F300=""),"",E300*F300)</f>
        <v/>
      </c>
      <c r="H300" s="40" t="str">
        <f>IF(G300="","",IF(G300&gt;=THR_CRITICAL,"Critical",IF(G300&gt;=THR_HIGH,"High",IF(G300&gt;=THR_MEDIUM,"Medium","Low"))))</f>
        <v/>
      </c>
      <c r="I300" s="43" t="n"/>
      <c r="J300" s="43" t="n"/>
      <c r="K300" s="43" t="n"/>
      <c r="L300" s="43" t="n"/>
      <c r="M300" s="43" t="n"/>
      <c r="N300" s="44" t="n"/>
      <c r="O300" s="44" t="n"/>
      <c r="P300" s="43" t="n"/>
      <c r="Q300" s="45" t="n"/>
      <c r="R300" s="40" t="str">
        <f>IF(OR(O300="",P300="Completed",P300="Cancelled"),"",O300-TODAY())</f>
        <v/>
      </c>
      <c r="S300" s="40" t="str">
        <f>IF(B300="","",IF(P300="Completed","Completed",IF(P300="Cancelled","Cancelled",IF(O300="","No due date",IF(O300&lt;TODAY(),"Overdue",IF(O300-TODAY()&lt;=DUE_SOON_DAYS,"Due soon","On track"))))))</f>
        <v/>
      </c>
      <c r="T300" s="43" t="n"/>
      <c r="U300" s="43" t="n"/>
      <c r="V300" s="40" t="str">
        <f>IF(OR(T300="",U300=""),"",T300*U300)</f>
        <v/>
      </c>
      <c r="W300" s="40" t="str">
        <f>IF(V300="","",IF(V300&gt;=THR_CRITICAL,"Critical",IF(V300&gt;=THR_HIGH,"High",IF(V300&gt;=THR_MEDIUM,"Medium","Low"))))</f>
        <v/>
      </c>
      <c r="X300" s="40" t="str">
        <f>IF(V300="","",IF(V300&lt;=RISK_APPETITE,"Yes","No: escalate"))</f>
        <v/>
      </c>
      <c r="Y300" s="43" t="n"/>
      <c r="Z300" s="44" t="n"/>
      <c r="AA300" s="43" t="n"/>
    </row>
    <row r="301">
      <c r="A301" s="9" t="n"/>
      <c r="B301" s="9" t="n"/>
      <c r="C301" s="9" t="n"/>
      <c r="D301" s="9" t="n"/>
      <c r="E301" s="9" t="n"/>
      <c r="F301" s="9" t="n"/>
      <c r="G301" s="40" t="str">
        <f>IF(OR(E301="",F301=""),"",E301*F301)</f>
        <v/>
      </c>
      <c r="H301" s="40" t="str">
        <f>IF(G301="","",IF(G301&gt;=THR_CRITICAL,"Critical",IF(G301&gt;=THR_HIGH,"High",IF(G301&gt;=THR_MEDIUM,"Medium","Low"))))</f>
        <v/>
      </c>
      <c r="I301" s="9" t="n"/>
      <c r="J301" s="9" t="n"/>
      <c r="K301" s="9" t="n"/>
      <c r="L301" s="9" t="n"/>
      <c r="M301" s="9" t="n"/>
      <c r="N301" s="41" t="n"/>
      <c r="O301" s="41" t="n"/>
      <c r="P301" s="9" t="n"/>
      <c r="Q301" s="42" t="n"/>
      <c r="R301" s="40" t="str">
        <f>IF(OR(O301="",P301="Completed",P301="Cancelled"),"",O301-TODAY())</f>
        <v/>
      </c>
      <c r="S301" s="40" t="str">
        <f>IF(B301="","",IF(P301="Completed","Completed",IF(P301="Cancelled","Cancelled",IF(O301="","No due date",IF(O301&lt;TODAY(),"Overdue",IF(O301-TODAY()&lt;=DUE_SOON_DAYS,"Due soon","On track"))))))</f>
        <v/>
      </c>
      <c r="T301" s="9" t="n"/>
      <c r="U301" s="9" t="n"/>
      <c r="V301" s="40" t="str">
        <f>IF(OR(T301="",U301=""),"",T301*U301)</f>
        <v/>
      </c>
      <c r="W301" s="40" t="str">
        <f>IF(V301="","",IF(V301&gt;=THR_CRITICAL,"Critical",IF(V301&gt;=THR_HIGH,"High",IF(V301&gt;=THR_MEDIUM,"Medium","Low"))))</f>
        <v/>
      </c>
      <c r="X301" s="40" t="str">
        <f>IF(V301="","",IF(V301&lt;=RISK_APPETITE,"Yes","No: escalate"))</f>
        <v/>
      </c>
      <c r="Y301" s="9" t="n"/>
      <c r="Z301" s="41" t="n"/>
      <c r="AA301" s="9" t="n"/>
    </row>
    <row r="302">
      <c r="A302" s="43" t="n"/>
      <c r="B302" s="43" t="n"/>
      <c r="C302" s="43" t="n"/>
      <c r="D302" s="43" t="n"/>
      <c r="E302" s="43" t="n"/>
      <c r="F302" s="43" t="n"/>
      <c r="G302" s="40" t="str">
        <f>IF(OR(E302="",F302=""),"",E302*F302)</f>
        <v/>
      </c>
      <c r="H302" s="40" t="str">
        <f>IF(G302="","",IF(G302&gt;=THR_CRITICAL,"Critical",IF(G302&gt;=THR_HIGH,"High",IF(G302&gt;=THR_MEDIUM,"Medium","Low"))))</f>
        <v/>
      </c>
      <c r="I302" s="43" t="n"/>
      <c r="J302" s="43" t="n"/>
      <c r="K302" s="43" t="n"/>
      <c r="L302" s="43" t="n"/>
      <c r="M302" s="43" t="n"/>
      <c r="N302" s="44" t="n"/>
      <c r="O302" s="44" t="n"/>
      <c r="P302" s="43" t="n"/>
      <c r="Q302" s="45" t="n"/>
      <c r="R302" s="40" t="str">
        <f>IF(OR(O302="",P302="Completed",P302="Cancelled"),"",O302-TODAY())</f>
        <v/>
      </c>
      <c r="S302" s="40" t="str">
        <f>IF(B302="","",IF(P302="Completed","Completed",IF(P302="Cancelled","Cancelled",IF(O302="","No due date",IF(O302&lt;TODAY(),"Overdue",IF(O302-TODAY()&lt;=DUE_SOON_DAYS,"Due soon","On track"))))))</f>
        <v/>
      </c>
      <c r="T302" s="43" t="n"/>
      <c r="U302" s="43" t="n"/>
      <c r="V302" s="40" t="str">
        <f>IF(OR(T302="",U302=""),"",T302*U302)</f>
        <v/>
      </c>
      <c r="W302" s="40" t="str">
        <f>IF(V302="","",IF(V302&gt;=THR_CRITICAL,"Critical",IF(V302&gt;=THR_HIGH,"High",IF(V302&gt;=THR_MEDIUM,"Medium","Low"))))</f>
        <v/>
      </c>
      <c r="X302" s="40" t="str">
        <f>IF(V302="","",IF(V302&lt;=RISK_APPETITE,"Yes","No: escalate"))</f>
        <v/>
      </c>
      <c r="Y302" s="43" t="n"/>
      <c r="Z302" s="44" t="n"/>
      <c r="AA302" s="43" t="n"/>
    </row>
  </sheetData>
  <autoFilter ref="A2:AA302"/>
  <mergeCells count="1">
    <mergeCell ref="A1:AA1"/>
  </mergeCells>
  <conditionalFormatting sqref="H3:H302">
    <cfRule type="cellIs" priority="1" operator="equal" dxfId="0">
      <formula>"Critical"</formula>
    </cfRule>
    <cfRule type="cellIs" priority="2" operator="equal" dxfId="1">
      <formula>"High"</formula>
    </cfRule>
    <cfRule type="cellIs" priority="3" operator="equal" dxfId="2">
      <formula>"Medium"</formula>
    </cfRule>
    <cfRule type="cellIs" priority="4" operator="equal" dxfId="3">
      <formula>"Low"</formula>
    </cfRule>
  </conditionalFormatting>
  <conditionalFormatting sqref="W3:W302">
    <cfRule type="cellIs" priority="5" operator="equal" dxfId="0">
      <formula>"Critical"</formula>
    </cfRule>
    <cfRule type="cellIs" priority="6" operator="equal" dxfId="1">
      <formula>"High"</formula>
    </cfRule>
    <cfRule type="cellIs" priority="7" operator="equal" dxfId="2">
      <formula>"Medium"</formula>
    </cfRule>
    <cfRule type="cellIs" priority="8" operator="equal" dxfId="3">
      <formula>"Low"</formula>
    </cfRule>
  </conditionalFormatting>
  <conditionalFormatting sqref="S3:S302">
    <cfRule type="cellIs" priority="9" operator="equal" dxfId="0">
      <formula>"Overdue"</formula>
    </cfRule>
    <cfRule type="cellIs" priority="10" operator="equal" dxfId="2">
      <formula>"Due soon"</formula>
    </cfRule>
    <cfRule type="cellIs" priority="11" operator="equal" dxfId="3">
      <formula>"On track"</formula>
    </cfRule>
    <cfRule type="cellIs" priority="12" operator="equal" dxfId="3">
      <formula>"Completed"</formula>
    </cfRule>
    <cfRule type="cellIs" priority="13" operator="equal" dxfId="4">
      <formula>"Cancelled"</formula>
    </cfRule>
  </conditionalFormatting>
  <conditionalFormatting sqref="X3:X302">
    <cfRule type="cellIs" priority="14" operator="equal" dxfId="3">
      <formula>"Yes"</formula>
    </cfRule>
    <cfRule type="cellIs" priority="15" operator="equal" dxfId="0">
      <formula>"No: escalate"</formula>
    </cfRule>
  </conditionalFormatting>
  <dataValidations count="12">
    <dataValidation sqref="E3:E302" showDropDown="0" showInputMessage="0" showErrorMessage="1" allowBlank="1" errorTitle="Invalid score" error="Enter a whole number from 1 to 5." type="whole" operator="between">
      <formula1>1</formula1>
      <formula2>5</formula2>
    </dataValidation>
    <dataValidation sqref="F3:F302" showDropDown="0" showInputMessage="0" showErrorMessage="1" allowBlank="1" errorTitle="Invalid score" error="Enter a whole number from 1 to 5." type="whole" operator="between">
      <formula1>1</formula1>
      <formula2>5</formula2>
    </dataValidation>
    <dataValidation sqref="I3:I302" showDropDown="0" showInputMessage="0" showErrorMessage="1" allowBlank="1" errorTitle="Invalid entry" error="Pick a value from the list." type="list">
      <formula1>"Modify,Avoid,Share,Retain"</formula1>
    </dataValidation>
    <dataValidation sqref="K3:K302" showDropDown="0" showInputMessage="0" showErrorMessage="1" allowBlank="1" type="list">
      <formula1>='Annex A Controls'!$A$3:$A$95</formula1>
    </dataValidation>
    <dataValidation sqref="N3:N302" showDropDown="0" showInputMessage="0" showErrorMessage="1" allowBlank="1" errorTitle="Invalid date" error="Enter a date, for example 2026-11-30." type="date" operator="greaterThan">
      <formula1>1</formula1>
    </dataValidation>
    <dataValidation sqref="O3:O302" showDropDown="0" showInputMessage="0" showErrorMessage="1" allowBlank="1" errorTitle="Invalid date" error="Enter a date, for example 2026-11-30." type="date" operator="greaterThan">
      <formula1>1</formula1>
    </dataValidation>
    <dataValidation sqref="P3:P302" showDropDown="0" showInputMessage="0" showErrorMessage="1" allowBlank="1" errorTitle="Invalid entry" error="Pick a value from the list." type="list">
      <formula1>"Not started,In progress,Completed,On hold,Cancelled"</formula1>
    </dataValidation>
    <dataValidation sqref="Q3:Q302" showDropDown="0" showInputMessage="0" showErrorMessage="1" allowBlank="1" errorTitle="Invalid value" error="Enter a value from 0% to 100%." type="decimal" operator="between">
      <formula1>0</formula1>
      <formula2>1</formula2>
    </dataValidation>
    <dataValidation sqref="T3:T302" showDropDown="0" showInputMessage="0" showErrorMessage="1" allowBlank="1" errorTitle="Invalid score" error="Enter a whole number from 1 to 5." type="whole" operator="between">
      <formula1>1</formula1>
      <formula2>5</formula2>
    </dataValidation>
    <dataValidation sqref="U3:U302" showDropDown="0" showInputMessage="0" showErrorMessage="1" allowBlank="1" errorTitle="Invalid score" error="Enter a whole number from 1 to 5." type="whole" operator="between">
      <formula1>1</formula1>
      <formula2>5</formula2>
    </dataValidation>
    <dataValidation sqref="Y3:Y302" showDropDown="0" showInputMessage="0" showErrorMessage="1" allowBlank="1" errorTitle="Invalid entry" error="Pick a value from the list." type="list">
      <formula1>"Yes,No"</formula1>
    </dataValidation>
    <dataValidation sqref="Z3:Z302" showDropDown="0" showInputMessage="0" showErrorMessage="1" allowBlank="1" errorTitle="Invalid date" error="Enter a date, for example 2026-11-30." type="date" operator="greaterThan">
      <formula1>1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95"/>
  <sheetViews>
    <sheetView tabSelected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2" customWidth="1" min="1" max="1"/>
    <col width="16" customWidth="1" min="2" max="2"/>
    <col width="60" customWidth="1" min="3" max="3"/>
  </cols>
  <sheetData>
    <row r="1">
      <c r="A1" s="37" t="inlineStr">
        <is>
          <t>ISO/IEC 27001:2022 ANNEX A CONTROLS</t>
        </is>
      </c>
      <c r="B1" s="2" t="n"/>
      <c r="C1" s="2" t="n"/>
    </row>
    <row r="2">
      <c r="A2" s="17" t="inlineStr">
        <is>
          <t>Control (ID and name)</t>
        </is>
      </c>
      <c r="B2" s="17" t="inlineStr">
        <is>
          <t>Theme</t>
        </is>
      </c>
      <c r="C2" s="17" t="inlineStr">
        <is>
          <t>Name</t>
        </is>
      </c>
    </row>
    <row r="3">
      <c r="A3" s="7" t="inlineStr">
        <is>
          <t>5.1 Policies for information security</t>
        </is>
      </c>
      <c r="B3" s="7" t="inlineStr">
        <is>
          <t>Organisational</t>
        </is>
      </c>
      <c r="C3" s="7" t="inlineStr">
        <is>
          <t>Policies for information security</t>
        </is>
      </c>
    </row>
    <row r="4">
      <c r="A4" s="7" t="inlineStr">
        <is>
          <t>5.2 Information security roles and responsibilities</t>
        </is>
      </c>
      <c r="B4" s="7" t="inlineStr">
        <is>
          <t>Organisational</t>
        </is>
      </c>
      <c r="C4" s="7" t="inlineStr">
        <is>
          <t>Information security roles and responsibilities</t>
        </is>
      </c>
    </row>
    <row r="5">
      <c r="A5" s="7" t="inlineStr">
        <is>
          <t>5.3 Segregation of duties</t>
        </is>
      </c>
      <c r="B5" s="7" t="inlineStr">
        <is>
          <t>Organisational</t>
        </is>
      </c>
      <c r="C5" s="7" t="inlineStr">
        <is>
          <t>Segregation of duties</t>
        </is>
      </c>
    </row>
    <row r="6">
      <c r="A6" s="7" t="inlineStr">
        <is>
          <t>5.4 Management responsibilities</t>
        </is>
      </c>
      <c r="B6" s="7" t="inlineStr">
        <is>
          <t>Organisational</t>
        </is>
      </c>
      <c r="C6" s="7" t="inlineStr">
        <is>
          <t>Management responsibilities</t>
        </is>
      </c>
    </row>
    <row r="7">
      <c r="A7" s="7" t="inlineStr">
        <is>
          <t>5.5 Contact with authorities</t>
        </is>
      </c>
      <c r="B7" s="7" t="inlineStr">
        <is>
          <t>Organisational</t>
        </is>
      </c>
      <c r="C7" s="7" t="inlineStr">
        <is>
          <t>Contact with authorities</t>
        </is>
      </c>
    </row>
    <row r="8">
      <c r="A8" s="7" t="inlineStr">
        <is>
          <t>5.6 Contact with special interest groups</t>
        </is>
      </c>
      <c r="B8" s="7" t="inlineStr">
        <is>
          <t>Organisational</t>
        </is>
      </c>
      <c r="C8" s="7" t="inlineStr">
        <is>
          <t>Contact with special interest groups</t>
        </is>
      </c>
    </row>
    <row r="9">
      <c r="A9" s="7" t="inlineStr">
        <is>
          <t>5.7 Threat intelligence</t>
        </is>
      </c>
      <c r="B9" s="7" t="inlineStr">
        <is>
          <t>Organisational</t>
        </is>
      </c>
      <c r="C9" s="7" t="inlineStr">
        <is>
          <t>Threat intelligence</t>
        </is>
      </c>
    </row>
    <row r="10">
      <c r="A10" s="7" t="inlineStr">
        <is>
          <t>5.8 Information security in project management</t>
        </is>
      </c>
      <c r="B10" s="7" t="inlineStr">
        <is>
          <t>Organisational</t>
        </is>
      </c>
      <c r="C10" s="7" t="inlineStr">
        <is>
          <t>Information security in project management</t>
        </is>
      </c>
    </row>
    <row r="11">
      <c r="A11" s="7" t="inlineStr">
        <is>
          <t>5.9 Inventory of information and other associated assets</t>
        </is>
      </c>
      <c r="B11" s="7" t="inlineStr">
        <is>
          <t>Organisational</t>
        </is>
      </c>
      <c r="C11" s="7" t="inlineStr">
        <is>
          <t>Inventory of information and other associated assets</t>
        </is>
      </c>
    </row>
    <row r="12">
      <c r="A12" s="7" t="inlineStr">
        <is>
          <t>5.10 Acceptable use of information and other associated assets</t>
        </is>
      </c>
      <c r="B12" s="7" t="inlineStr">
        <is>
          <t>Organisational</t>
        </is>
      </c>
      <c r="C12" s="7" t="inlineStr">
        <is>
          <t>Acceptable use of information and other associated assets</t>
        </is>
      </c>
    </row>
    <row r="13">
      <c r="A13" s="7" t="inlineStr">
        <is>
          <t>5.11 Return of assets</t>
        </is>
      </c>
      <c r="B13" s="7" t="inlineStr">
        <is>
          <t>Organisational</t>
        </is>
      </c>
      <c r="C13" s="7" t="inlineStr">
        <is>
          <t>Return of assets</t>
        </is>
      </c>
    </row>
    <row r="14">
      <c r="A14" s="7" t="inlineStr">
        <is>
          <t>5.12 Classification of information</t>
        </is>
      </c>
      <c r="B14" s="7" t="inlineStr">
        <is>
          <t>Organisational</t>
        </is>
      </c>
      <c r="C14" s="7" t="inlineStr">
        <is>
          <t>Classification of information</t>
        </is>
      </c>
    </row>
    <row r="15">
      <c r="A15" s="7" t="inlineStr">
        <is>
          <t>5.13 Labelling of information</t>
        </is>
      </c>
      <c r="B15" s="7" t="inlineStr">
        <is>
          <t>Organisational</t>
        </is>
      </c>
      <c r="C15" s="7" t="inlineStr">
        <is>
          <t>Labelling of information</t>
        </is>
      </c>
    </row>
    <row r="16">
      <c r="A16" s="7" t="inlineStr">
        <is>
          <t>5.14 Information transfer</t>
        </is>
      </c>
      <c r="B16" s="7" t="inlineStr">
        <is>
          <t>Organisational</t>
        </is>
      </c>
      <c r="C16" s="7" t="inlineStr">
        <is>
          <t>Information transfer</t>
        </is>
      </c>
    </row>
    <row r="17">
      <c r="A17" s="7" t="inlineStr">
        <is>
          <t>5.15 Access control</t>
        </is>
      </c>
      <c r="B17" s="7" t="inlineStr">
        <is>
          <t>Organisational</t>
        </is>
      </c>
      <c r="C17" s="7" t="inlineStr">
        <is>
          <t>Access control</t>
        </is>
      </c>
    </row>
    <row r="18">
      <c r="A18" s="7" t="inlineStr">
        <is>
          <t>5.16 Identity management</t>
        </is>
      </c>
      <c r="B18" s="7" t="inlineStr">
        <is>
          <t>Organisational</t>
        </is>
      </c>
      <c r="C18" s="7" t="inlineStr">
        <is>
          <t>Identity management</t>
        </is>
      </c>
    </row>
    <row r="19">
      <c r="A19" s="7" t="inlineStr">
        <is>
          <t>5.17 Authentication information</t>
        </is>
      </c>
      <c r="B19" s="7" t="inlineStr">
        <is>
          <t>Organisational</t>
        </is>
      </c>
      <c r="C19" s="7" t="inlineStr">
        <is>
          <t>Authentication information</t>
        </is>
      </c>
    </row>
    <row r="20">
      <c r="A20" s="7" t="inlineStr">
        <is>
          <t>5.18 Access rights</t>
        </is>
      </c>
      <c r="B20" s="7" t="inlineStr">
        <is>
          <t>Organisational</t>
        </is>
      </c>
      <c r="C20" s="7" t="inlineStr">
        <is>
          <t>Access rights</t>
        </is>
      </c>
    </row>
    <row r="21">
      <c r="A21" s="7" t="inlineStr">
        <is>
          <t>5.19 Information security in supplier relationships</t>
        </is>
      </c>
      <c r="B21" s="7" t="inlineStr">
        <is>
          <t>Organisational</t>
        </is>
      </c>
      <c r="C21" s="7" t="inlineStr">
        <is>
          <t>Information security in supplier relationships</t>
        </is>
      </c>
    </row>
    <row r="22">
      <c r="A22" s="7" t="inlineStr">
        <is>
          <t>5.20 Addressing information security within supplier agreements</t>
        </is>
      </c>
      <c r="B22" s="7" t="inlineStr">
        <is>
          <t>Organisational</t>
        </is>
      </c>
      <c r="C22" s="7" t="inlineStr">
        <is>
          <t>Addressing information security within supplier agreements</t>
        </is>
      </c>
    </row>
    <row r="23">
      <c r="A23" s="7" t="inlineStr">
        <is>
          <t>5.21 Managing information security in the ICT supply chain</t>
        </is>
      </c>
      <c r="B23" s="7" t="inlineStr">
        <is>
          <t>Organisational</t>
        </is>
      </c>
      <c r="C23" s="7" t="inlineStr">
        <is>
          <t>Managing information security in the ICT supply chain</t>
        </is>
      </c>
    </row>
    <row r="24">
      <c r="A24" s="7" t="inlineStr">
        <is>
          <t>5.22 Monitoring, review and change management of supplier services</t>
        </is>
      </c>
      <c r="B24" s="7" t="inlineStr">
        <is>
          <t>Organisational</t>
        </is>
      </c>
      <c r="C24" s="7" t="inlineStr">
        <is>
          <t>Monitoring, review and change management of supplier services</t>
        </is>
      </c>
    </row>
    <row r="25">
      <c r="A25" s="7" t="inlineStr">
        <is>
          <t>5.23 Information security for use of cloud services</t>
        </is>
      </c>
      <c r="B25" s="7" t="inlineStr">
        <is>
          <t>Organisational</t>
        </is>
      </c>
      <c r="C25" s="7" t="inlineStr">
        <is>
          <t>Information security for use of cloud services</t>
        </is>
      </c>
    </row>
    <row r="26">
      <c r="A26" s="7" t="inlineStr">
        <is>
          <t>5.24 Information security incident management planning and preparation</t>
        </is>
      </c>
      <c r="B26" s="7" t="inlineStr">
        <is>
          <t>Organisational</t>
        </is>
      </c>
      <c r="C26" s="7" t="inlineStr">
        <is>
          <t>Information security incident management planning and preparation</t>
        </is>
      </c>
    </row>
    <row r="27">
      <c r="A27" s="7" t="inlineStr">
        <is>
          <t>5.25 Assessment and decision on information security events</t>
        </is>
      </c>
      <c r="B27" s="7" t="inlineStr">
        <is>
          <t>Organisational</t>
        </is>
      </c>
      <c r="C27" s="7" t="inlineStr">
        <is>
          <t>Assessment and decision on information security events</t>
        </is>
      </c>
    </row>
    <row r="28">
      <c r="A28" s="7" t="inlineStr">
        <is>
          <t>5.26 Response to information security incidents</t>
        </is>
      </c>
      <c r="B28" s="7" t="inlineStr">
        <is>
          <t>Organisational</t>
        </is>
      </c>
      <c r="C28" s="7" t="inlineStr">
        <is>
          <t>Response to information security incidents</t>
        </is>
      </c>
    </row>
    <row r="29">
      <c r="A29" s="7" t="inlineStr">
        <is>
          <t>5.27 Learning from information security incidents</t>
        </is>
      </c>
      <c r="B29" s="7" t="inlineStr">
        <is>
          <t>Organisational</t>
        </is>
      </c>
      <c r="C29" s="7" t="inlineStr">
        <is>
          <t>Learning from information security incidents</t>
        </is>
      </c>
    </row>
    <row r="30">
      <c r="A30" s="7" t="inlineStr">
        <is>
          <t>5.28 Collection of evidence</t>
        </is>
      </c>
      <c r="B30" s="7" t="inlineStr">
        <is>
          <t>Organisational</t>
        </is>
      </c>
      <c r="C30" s="7" t="inlineStr">
        <is>
          <t>Collection of evidence</t>
        </is>
      </c>
    </row>
    <row r="31">
      <c r="A31" s="7" t="inlineStr">
        <is>
          <t>5.29 Information security during disruption</t>
        </is>
      </c>
      <c r="B31" s="7" t="inlineStr">
        <is>
          <t>Organisational</t>
        </is>
      </c>
      <c r="C31" s="7" t="inlineStr">
        <is>
          <t>Information security during disruption</t>
        </is>
      </c>
    </row>
    <row r="32">
      <c r="A32" s="7" t="inlineStr">
        <is>
          <t>5.30 ICT readiness for business continuity</t>
        </is>
      </c>
      <c r="B32" s="7" t="inlineStr">
        <is>
          <t>Organisational</t>
        </is>
      </c>
      <c r="C32" s="7" t="inlineStr">
        <is>
          <t>ICT readiness for business continuity</t>
        </is>
      </c>
    </row>
    <row r="33">
      <c r="A33" s="7" t="inlineStr">
        <is>
          <t>5.31 Legal, statutory, regulatory and contractual requirements</t>
        </is>
      </c>
      <c r="B33" s="7" t="inlineStr">
        <is>
          <t>Organisational</t>
        </is>
      </c>
      <c r="C33" s="7" t="inlineStr">
        <is>
          <t>Legal, statutory, regulatory and contractual requirements</t>
        </is>
      </c>
    </row>
    <row r="34">
      <c r="A34" s="7" t="inlineStr">
        <is>
          <t>5.32 Intellectual property rights</t>
        </is>
      </c>
      <c r="B34" s="7" t="inlineStr">
        <is>
          <t>Organisational</t>
        </is>
      </c>
      <c r="C34" s="7" t="inlineStr">
        <is>
          <t>Intellectual property rights</t>
        </is>
      </c>
    </row>
    <row r="35">
      <c r="A35" s="7" t="inlineStr">
        <is>
          <t>5.33 Protection of records</t>
        </is>
      </c>
      <c r="B35" s="7" t="inlineStr">
        <is>
          <t>Organisational</t>
        </is>
      </c>
      <c r="C35" s="7" t="inlineStr">
        <is>
          <t>Protection of records</t>
        </is>
      </c>
    </row>
    <row r="36">
      <c r="A36" s="7" t="inlineStr">
        <is>
          <t>5.34 Privacy and protection of PII</t>
        </is>
      </c>
      <c r="B36" s="7" t="inlineStr">
        <is>
          <t>Organisational</t>
        </is>
      </c>
      <c r="C36" s="7" t="inlineStr">
        <is>
          <t>Privacy and protection of PII</t>
        </is>
      </c>
    </row>
    <row r="37">
      <c r="A37" s="7" t="inlineStr">
        <is>
          <t>5.35 Independent review of information security</t>
        </is>
      </c>
      <c r="B37" s="7" t="inlineStr">
        <is>
          <t>Organisational</t>
        </is>
      </c>
      <c r="C37" s="7" t="inlineStr">
        <is>
          <t>Independent review of information security</t>
        </is>
      </c>
    </row>
    <row r="38">
      <c r="A38" s="7" t="inlineStr">
        <is>
          <t>5.36 Compliance with policies, rules and standards for information security</t>
        </is>
      </c>
      <c r="B38" s="7" t="inlineStr">
        <is>
          <t>Organisational</t>
        </is>
      </c>
      <c r="C38" s="7" t="inlineStr">
        <is>
          <t>Compliance with policies, rules and standards for information security</t>
        </is>
      </c>
    </row>
    <row r="39">
      <c r="A39" s="7" t="inlineStr">
        <is>
          <t>5.37 Documented operating procedures</t>
        </is>
      </c>
      <c r="B39" s="7" t="inlineStr">
        <is>
          <t>Organisational</t>
        </is>
      </c>
      <c r="C39" s="7" t="inlineStr">
        <is>
          <t>Documented operating procedures</t>
        </is>
      </c>
    </row>
    <row r="40">
      <c r="A40" s="7" t="inlineStr">
        <is>
          <t>6.1 Screening</t>
        </is>
      </c>
      <c r="B40" s="7" t="inlineStr">
        <is>
          <t>People</t>
        </is>
      </c>
      <c r="C40" s="7" t="inlineStr">
        <is>
          <t>Screening</t>
        </is>
      </c>
    </row>
    <row r="41">
      <c r="A41" s="7" t="inlineStr">
        <is>
          <t>6.2 Terms and conditions of employment</t>
        </is>
      </c>
      <c r="B41" s="7" t="inlineStr">
        <is>
          <t>People</t>
        </is>
      </c>
      <c r="C41" s="7" t="inlineStr">
        <is>
          <t>Terms and conditions of employment</t>
        </is>
      </c>
    </row>
    <row r="42">
      <c r="A42" s="7" t="inlineStr">
        <is>
          <t>6.3 Information security awareness, education and training</t>
        </is>
      </c>
      <c r="B42" s="7" t="inlineStr">
        <is>
          <t>People</t>
        </is>
      </c>
      <c r="C42" s="7" t="inlineStr">
        <is>
          <t>Information security awareness, education and training</t>
        </is>
      </c>
    </row>
    <row r="43">
      <c r="A43" s="7" t="inlineStr">
        <is>
          <t>6.4 Disciplinary process</t>
        </is>
      </c>
      <c r="B43" s="7" t="inlineStr">
        <is>
          <t>People</t>
        </is>
      </c>
      <c r="C43" s="7" t="inlineStr">
        <is>
          <t>Disciplinary process</t>
        </is>
      </c>
    </row>
    <row r="44">
      <c r="A44" s="7" t="inlineStr">
        <is>
          <t>6.5 Responsibilities after termination or change of employment</t>
        </is>
      </c>
      <c r="B44" s="7" t="inlineStr">
        <is>
          <t>People</t>
        </is>
      </c>
      <c r="C44" s="7" t="inlineStr">
        <is>
          <t>Responsibilities after termination or change of employment</t>
        </is>
      </c>
    </row>
    <row r="45">
      <c r="A45" s="7" t="inlineStr">
        <is>
          <t>6.6 Confidentiality or non-disclosure agreements</t>
        </is>
      </c>
      <c r="B45" s="7" t="inlineStr">
        <is>
          <t>People</t>
        </is>
      </c>
      <c r="C45" s="7" t="inlineStr">
        <is>
          <t>Confidentiality or non-disclosure agreements</t>
        </is>
      </c>
    </row>
    <row r="46">
      <c r="A46" s="7" t="inlineStr">
        <is>
          <t>6.7 Remote working</t>
        </is>
      </c>
      <c r="B46" s="7" t="inlineStr">
        <is>
          <t>People</t>
        </is>
      </c>
      <c r="C46" s="7" t="inlineStr">
        <is>
          <t>Remote working</t>
        </is>
      </c>
    </row>
    <row r="47">
      <c r="A47" s="7" t="inlineStr">
        <is>
          <t>6.8 Information security event reporting</t>
        </is>
      </c>
      <c r="B47" s="7" t="inlineStr">
        <is>
          <t>People</t>
        </is>
      </c>
      <c r="C47" s="7" t="inlineStr">
        <is>
          <t>Information security event reporting</t>
        </is>
      </c>
    </row>
    <row r="48">
      <c r="A48" s="7" t="inlineStr">
        <is>
          <t>7.1 Physical security perimeters</t>
        </is>
      </c>
      <c r="B48" s="7" t="inlineStr">
        <is>
          <t>Physical</t>
        </is>
      </c>
      <c r="C48" s="7" t="inlineStr">
        <is>
          <t>Physical security perimeters</t>
        </is>
      </c>
    </row>
    <row r="49">
      <c r="A49" s="7" t="inlineStr">
        <is>
          <t>7.2 Physical entry</t>
        </is>
      </c>
      <c r="B49" s="7" t="inlineStr">
        <is>
          <t>Physical</t>
        </is>
      </c>
      <c r="C49" s="7" t="inlineStr">
        <is>
          <t>Physical entry</t>
        </is>
      </c>
    </row>
    <row r="50">
      <c r="A50" s="7" t="inlineStr">
        <is>
          <t>7.3 Securing offices, rooms and facilities</t>
        </is>
      </c>
      <c r="B50" s="7" t="inlineStr">
        <is>
          <t>Physical</t>
        </is>
      </c>
      <c r="C50" s="7" t="inlineStr">
        <is>
          <t>Securing offices, rooms and facilities</t>
        </is>
      </c>
    </row>
    <row r="51">
      <c r="A51" s="7" t="inlineStr">
        <is>
          <t>7.4 Physical security monitoring</t>
        </is>
      </c>
      <c r="B51" s="7" t="inlineStr">
        <is>
          <t>Physical</t>
        </is>
      </c>
      <c r="C51" s="7" t="inlineStr">
        <is>
          <t>Physical security monitoring</t>
        </is>
      </c>
    </row>
    <row r="52">
      <c r="A52" s="7" t="inlineStr">
        <is>
          <t>7.5 Protecting against physical and environmental threats</t>
        </is>
      </c>
      <c r="B52" s="7" t="inlineStr">
        <is>
          <t>Physical</t>
        </is>
      </c>
      <c r="C52" s="7" t="inlineStr">
        <is>
          <t>Protecting against physical and environmental threats</t>
        </is>
      </c>
    </row>
    <row r="53">
      <c r="A53" s="7" t="inlineStr">
        <is>
          <t>7.6 Working in secure areas</t>
        </is>
      </c>
      <c r="B53" s="7" t="inlineStr">
        <is>
          <t>Physical</t>
        </is>
      </c>
      <c r="C53" s="7" t="inlineStr">
        <is>
          <t>Working in secure areas</t>
        </is>
      </c>
    </row>
    <row r="54">
      <c r="A54" s="7" t="inlineStr">
        <is>
          <t>7.7 Clear desk and clear screen</t>
        </is>
      </c>
      <c r="B54" s="7" t="inlineStr">
        <is>
          <t>Physical</t>
        </is>
      </c>
      <c r="C54" s="7" t="inlineStr">
        <is>
          <t>Clear desk and clear screen</t>
        </is>
      </c>
    </row>
    <row r="55">
      <c r="A55" s="7" t="inlineStr">
        <is>
          <t>7.8 Equipment siting and protection</t>
        </is>
      </c>
      <c r="B55" s="7" t="inlineStr">
        <is>
          <t>Physical</t>
        </is>
      </c>
      <c r="C55" s="7" t="inlineStr">
        <is>
          <t>Equipment siting and protection</t>
        </is>
      </c>
    </row>
    <row r="56">
      <c r="A56" s="7" t="inlineStr">
        <is>
          <t>7.9 Security of assets off-premises</t>
        </is>
      </c>
      <c r="B56" s="7" t="inlineStr">
        <is>
          <t>Physical</t>
        </is>
      </c>
      <c r="C56" s="7" t="inlineStr">
        <is>
          <t>Security of assets off-premises</t>
        </is>
      </c>
    </row>
    <row r="57">
      <c r="A57" s="7" t="inlineStr">
        <is>
          <t>7.10 Storage media</t>
        </is>
      </c>
      <c r="B57" s="7" t="inlineStr">
        <is>
          <t>Physical</t>
        </is>
      </c>
      <c r="C57" s="7" t="inlineStr">
        <is>
          <t>Storage media</t>
        </is>
      </c>
    </row>
    <row r="58">
      <c r="A58" s="7" t="inlineStr">
        <is>
          <t>7.11 Supporting utilities</t>
        </is>
      </c>
      <c r="B58" s="7" t="inlineStr">
        <is>
          <t>Physical</t>
        </is>
      </c>
      <c r="C58" s="7" t="inlineStr">
        <is>
          <t>Supporting utilities</t>
        </is>
      </c>
    </row>
    <row r="59">
      <c r="A59" s="7" t="inlineStr">
        <is>
          <t>7.12 Cabling security</t>
        </is>
      </c>
      <c r="B59" s="7" t="inlineStr">
        <is>
          <t>Physical</t>
        </is>
      </c>
      <c r="C59" s="7" t="inlineStr">
        <is>
          <t>Cabling security</t>
        </is>
      </c>
    </row>
    <row r="60">
      <c r="A60" s="7" t="inlineStr">
        <is>
          <t>7.13 Equipment maintenance</t>
        </is>
      </c>
      <c r="B60" s="7" t="inlineStr">
        <is>
          <t>Physical</t>
        </is>
      </c>
      <c r="C60" s="7" t="inlineStr">
        <is>
          <t>Equipment maintenance</t>
        </is>
      </c>
    </row>
    <row r="61">
      <c r="A61" s="7" t="inlineStr">
        <is>
          <t>7.14 Secure disposal or re-use of equipment</t>
        </is>
      </c>
      <c r="B61" s="7" t="inlineStr">
        <is>
          <t>Physical</t>
        </is>
      </c>
      <c r="C61" s="7" t="inlineStr">
        <is>
          <t>Secure disposal or re-use of equipment</t>
        </is>
      </c>
    </row>
    <row r="62">
      <c r="A62" s="7" t="inlineStr">
        <is>
          <t>8.1 User end point devices</t>
        </is>
      </c>
      <c r="B62" s="7" t="inlineStr">
        <is>
          <t>Technological</t>
        </is>
      </c>
      <c r="C62" s="7" t="inlineStr">
        <is>
          <t>User end point devices</t>
        </is>
      </c>
    </row>
    <row r="63">
      <c r="A63" s="7" t="inlineStr">
        <is>
          <t>8.2 Privileged access rights</t>
        </is>
      </c>
      <c r="B63" s="7" t="inlineStr">
        <is>
          <t>Technological</t>
        </is>
      </c>
      <c r="C63" s="7" t="inlineStr">
        <is>
          <t>Privileged access rights</t>
        </is>
      </c>
    </row>
    <row r="64">
      <c r="A64" s="7" t="inlineStr">
        <is>
          <t>8.3 Information access restriction</t>
        </is>
      </c>
      <c r="B64" s="7" t="inlineStr">
        <is>
          <t>Technological</t>
        </is>
      </c>
      <c r="C64" s="7" t="inlineStr">
        <is>
          <t>Information access restriction</t>
        </is>
      </c>
    </row>
    <row r="65">
      <c r="A65" s="7" t="inlineStr">
        <is>
          <t>8.4 Access to source code</t>
        </is>
      </c>
      <c r="B65" s="7" t="inlineStr">
        <is>
          <t>Technological</t>
        </is>
      </c>
      <c r="C65" s="7" t="inlineStr">
        <is>
          <t>Access to source code</t>
        </is>
      </c>
    </row>
    <row r="66">
      <c r="A66" s="7" t="inlineStr">
        <is>
          <t>8.5 Secure authentication</t>
        </is>
      </c>
      <c r="B66" s="7" t="inlineStr">
        <is>
          <t>Technological</t>
        </is>
      </c>
      <c r="C66" s="7" t="inlineStr">
        <is>
          <t>Secure authentication</t>
        </is>
      </c>
    </row>
    <row r="67">
      <c r="A67" s="7" t="inlineStr">
        <is>
          <t>8.6 Capacity management</t>
        </is>
      </c>
      <c r="B67" s="7" t="inlineStr">
        <is>
          <t>Technological</t>
        </is>
      </c>
      <c r="C67" s="7" t="inlineStr">
        <is>
          <t>Capacity management</t>
        </is>
      </c>
    </row>
    <row r="68">
      <c r="A68" s="7" t="inlineStr">
        <is>
          <t>8.7 Protection against malware</t>
        </is>
      </c>
      <c r="B68" s="7" t="inlineStr">
        <is>
          <t>Technological</t>
        </is>
      </c>
      <c r="C68" s="7" t="inlineStr">
        <is>
          <t>Protection against malware</t>
        </is>
      </c>
    </row>
    <row r="69">
      <c r="A69" s="7" t="inlineStr">
        <is>
          <t>8.8 Management of technical vulnerabilities</t>
        </is>
      </c>
      <c r="B69" s="7" t="inlineStr">
        <is>
          <t>Technological</t>
        </is>
      </c>
      <c r="C69" s="7" t="inlineStr">
        <is>
          <t>Management of technical vulnerabilities</t>
        </is>
      </c>
    </row>
    <row r="70">
      <c r="A70" s="7" t="inlineStr">
        <is>
          <t>8.9 Configuration management</t>
        </is>
      </c>
      <c r="B70" s="7" t="inlineStr">
        <is>
          <t>Technological</t>
        </is>
      </c>
      <c r="C70" s="7" t="inlineStr">
        <is>
          <t>Configuration management</t>
        </is>
      </c>
    </row>
    <row r="71">
      <c r="A71" s="7" t="inlineStr">
        <is>
          <t>8.10 Information deletion</t>
        </is>
      </c>
      <c r="B71" s="7" t="inlineStr">
        <is>
          <t>Technological</t>
        </is>
      </c>
      <c r="C71" s="7" t="inlineStr">
        <is>
          <t>Information deletion</t>
        </is>
      </c>
    </row>
    <row r="72">
      <c r="A72" s="7" t="inlineStr">
        <is>
          <t>8.11 Data masking</t>
        </is>
      </c>
      <c r="B72" s="7" t="inlineStr">
        <is>
          <t>Technological</t>
        </is>
      </c>
      <c r="C72" s="7" t="inlineStr">
        <is>
          <t>Data masking</t>
        </is>
      </c>
    </row>
    <row r="73">
      <c r="A73" s="7" t="inlineStr">
        <is>
          <t>8.12 Data leakage prevention</t>
        </is>
      </c>
      <c r="B73" s="7" t="inlineStr">
        <is>
          <t>Technological</t>
        </is>
      </c>
      <c r="C73" s="7" t="inlineStr">
        <is>
          <t>Data leakage prevention</t>
        </is>
      </c>
    </row>
    <row r="74">
      <c r="A74" s="7" t="inlineStr">
        <is>
          <t>8.13 Information backup</t>
        </is>
      </c>
      <c r="B74" s="7" t="inlineStr">
        <is>
          <t>Technological</t>
        </is>
      </c>
      <c r="C74" s="7" t="inlineStr">
        <is>
          <t>Information backup</t>
        </is>
      </c>
    </row>
    <row r="75">
      <c r="A75" s="7" t="inlineStr">
        <is>
          <t>8.14 Redundancy of information processing facilities</t>
        </is>
      </c>
      <c r="B75" s="7" t="inlineStr">
        <is>
          <t>Technological</t>
        </is>
      </c>
      <c r="C75" s="7" t="inlineStr">
        <is>
          <t>Redundancy of information processing facilities</t>
        </is>
      </c>
    </row>
    <row r="76">
      <c r="A76" s="7" t="inlineStr">
        <is>
          <t>8.15 Logging</t>
        </is>
      </c>
      <c r="B76" s="7" t="inlineStr">
        <is>
          <t>Technological</t>
        </is>
      </c>
      <c r="C76" s="7" t="inlineStr">
        <is>
          <t>Logging</t>
        </is>
      </c>
    </row>
    <row r="77">
      <c r="A77" s="7" t="inlineStr">
        <is>
          <t>8.16 Monitoring activities</t>
        </is>
      </c>
      <c r="B77" s="7" t="inlineStr">
        <is>
          <t>Technological</t>
        </is>
      </c>
      <c r="C77" s="7" t="inlineStr">
        <is>
          <t>Monitoring activities</t>
        </is>
      </c>
    </row>
    <row r="78">
      <c r="A78" s="7" t="inlineStr">
        <is>
          <t>8.17 Clock synchronisation</t>
        </is>
      </c>
      <c r="B78" s="7" t="inlineStr">
        <is>
          <t>Technological</t>
        </is>
      </c>
      <c r="C78" s="7" t="inlineStr">
        <is>
          <t>Clock synchronisation</t>
        </is>
      </c>
    </row>
    <row r="79">
      <c r="A79" s="7" t="inlineStr">
        <is>
          <t>8.18 Use of privileged utility programs</t>
        </is>
      </c>
      <c r="B79" s="7" t="inlineStr">
        <is>
          <t>Technological</t>
        </is>
      </c>
      <c r="C79" s="7" t="inlineStr">
        <is>
          <t>Use of privileged utility programs</t>
        </is>
      </c>
    </row>
    <row r="80">
      <c r="A80" s="7" t="inlineStr">
        <is>
          <t>8.19 Installation of software on operational systems</t>
        </is>
      </c>
      <c r="B80" s="7" t="inlineStr">
        <is>
          <t>Technological</t>
        </is>
      </c>
      <c r="C80" s="7" t="inlineStr">
        <is>
          <t>Installation of software on operational systems</t>
        </is>
      </c>
    </row>
    <row r="81">
      <c r="A81" s="7" t="inlineStr">
        <is>
          <t>8.20 Networks security</t>
        </is>
      </c>
      <c r="B81" s="7" t="inlineStr">
        <is>
          <t>Technological</t>
        </is>
      </c>
      <c r="C81" s="7" t="inlineStr">
        <is>
          <t>Networks security</t>
        </is>
      </c>
    </row>
    <row r="82">
      <c r="A82" s="7" t="inlineStr">
        <is>
          <t>8.21 Security of network services</t>
        </is>
      </c>
      <c r="B82" s="7" t="inlineStr">
        <is>
          <t>Technological</t>
        </is>
      </c>
      <c r="C82" s="7" t="inlineStr">
        <is>
          <t>Security of network services</t>
        </is>
      </c>
    </row>
    <row r="83">
      <c r="A83" s="7" t="inlineStr">
        <is>
          <t>8.22 Segregation of networks</t>
        </is>
      </c>
      <c r="B83" s="7" t="inlineStr">
        <is>
          <t>Technological</t>
        </is>
      </c>
      <c r="C83" s="7" t="inlineStr">
        <is>
          <t>Segregation of networks</t>
        </is>
      </c>
    </row>
    <row r="84">
      <c r="A84" s="7" t="inlineStr">
        <is>
          <t>8.23 Web filtering</t>
        </is>
      </c>
      <c r="B84" s="7" t="inlineStr">
        <is>
          <t>Technological</t>
        </is>
      </c>
      <c r="C84" s="7" t="inlineStr">
        <is>
          <t>Web filtering</t>
        </is>
      </c>
    </row>
    <row r="85">
      <c r="A85" s="7" t="inlineStr">
        <is>
          <t>8.24 Use of cryptography</t>
        </is>
      </c>
      <c r="B85" s="7" t="inlineStr">
        <is>
          <t>Technological</t>
        </is>
      </c>
      <c r="C85" s="7" t="inlineStr">
        <is>
          <t>Use of cryptography</t>
        </is>
      </c>
    </row>
    <row r="86">
      <c r="A86" s="7" t="inlineStr">
        <is>
          <t>8.25 Secure development life cycle</t>
        </is>
      </c>
      <c r="B86" s="7" t="inlineStr">
        <is>
          <t>Technological</t>
        </is>
      </c>
      <c r="C86" s="7" t="inlineStr">
        <is>
          <t>Secure development life cycle</t>
        </is>
      </c>
    </row>
    <row r="87">
      <c r="A87" s="7" t="inlineStr">
        <is>
          <t>8.26 Application security requirements</t>
        </is>
      </c>
      <c r="B87" s="7" t="inlineStr">
        <is>
          <t>Technological</t>
        </is>
      </c>
      <c r="C87" s="7" t="inlineStr">
        <is>
          <t>Application security requirements</t>
        </is>
      </c>
    </row>
    <row r="88">
      <c r="A88" s="7" t="inlineStr">
        <is>
          <t>8.27 Secure system architecture and engineering principles</t>
        </is>
      </c>
      <c r="B88" s="7" t="inlineStr">
        <is>
          <t>Technological</t>
        </is>
      </c>
      <c r="C88" s="7" t="inlineStr">
        <is>
          <t>Secure system architecture and engineering principles</t>
        </is>
      </c>
    </row>
    <row r="89">
      <c r="A89" s="7" t="inlineStr">
        <is>
          <t>8.28 Secure coding</t>
        </is>
      </c>
      <c r="B89" s="7" t="inlineStr">
        <is>
          <t>Technological</t>
        </is>
      </c>
      <c r="C89" s="7" t="inlineStr">
        <is>
          <t>Secure coding</t>
        </is>
      </c>
    </row>
    <row r="90">
      <c r="A90" s="7" t="inlineStr">
        <is>
          <t>8.29 Security testing in development and acceptance</t>
        </is>
      </c>
      <c r="B90" s="7" t="inlineStr">
        <is>
          <t>Technological</t>
        </is>
      </c>
      <c r="C90" s="7" t="inlineStr">
        <is>
          <t>Security testing in development and acceptance</t>
        </is>
      </c>
    </row>
    <row r="91">
      <c r="A91" s="7" t="inlineStr">
        <is>
          <t>8.30 Outsourced development</t>
        </is>
      </c>
      <c r="B91" s="7" t="inlineStr">
        <is>
          <t>Technological</t>
        </is>
      </c>
      <c r="C91" s="7" t="inlineStr">
        <is>
          <t>Outsourced development</t>
        </is>
      </c>
    </row>
    <row r="92">
      <c r="A92" s="7" t="inlineStr">
        <is>
          <t>8.31 Separation of development, test and production environments</t>
        </is>
      </c>
      <c r="B92" s="7" t="inlineStr">
        <is>
          <t>Technological</t>
        </is>
      </c>
      <c r="C92" s="7" t="inlineStr">
        <is>
          <t>Separation of development, test and production environments</t>
        </is>
      </c>
    </row>
    <row r="93">
      <c r="A93" s="7" t="inlineStr">
        <is>
          <t>8.32 Change management</t>
        </is>
      </c>
      <c r="B93" s="7" t="inlineStr">
        <is>
          <t>Technological</t>
        </is>
      </c>
      <c r="C93" s="7" t="inlineStr">
        <is>
          <t>Change management</t>
        </is>
      </c>
    </row>
    <row r="94">
      <c r="A94" s="7" t="inlineStr">
        <is>
          <t>8.33 Test information</t>
        </is>
      </c>
      <c r="B94" s="7" t="inlineStr">
        <is>
          <t>Technological</t>
        </is>
      </c>
      <c r="C94" s="7" t="inlineStr">
        <is>
          <t>Test information</t>
        </is>
      </c>
    </row>
    <row r="95">
      <c r="A95" s="7" t="inlineStr">
        <is>
          <t>8.34 Protection of information systems during audit testing</t>
        </is>
      </c>
      <c r="B95" s="7" t="inlineStr">
        <is>
          <t>Technological</t>
        </is>
      </c>
      <c r="C95" s="7" t="inlineStr">
        <is>
          <t>Protection of information systems during audit testing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SecureSlate</dc:creator>
  <dc:title>ISO 27001 Risk Treatment Plan</dc:title>
  <dcterms:created xsi:type="dcterms:W3CDTF">2026-11-03T11:25:52Z</dcterms:created>
  <dcterms:modified xsi:type="dcterms:W3CDTF">2026-11-03T11:58:30Z</dcterms:modified>
</cp:coreProperties>
</file>