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view" sheetId="1" state="visible" r:id="rId1"/>
    <sheet name="Dashboard" sheetId="2" state="visible" r:id="rId2"/>
    <sheet name="Version &amp; Approval" sheetId="3" state="visible" r:id="rId3"/>
    <sheet name="Settings" sheetId="4" state="visible" r:id="rId4"/>
    <sheet name="Asset Register" sheetId="5" state="visible" r:id="rId5"/>
  </sheets>
  <definedNames>
    <definedName name="DUE_SOON_DAYS">Settings!$C$6</definedName>
    <definedName name="REVIEW_TABLE">Settings!$B$9:$C$11</definedName>
    <definedName name="_xlnm._FilterDatabase" localSheetId="4" hidden="1">'Asset Register'!$A$2:$Z$302</definedName>
  </definedNames>
  <calcPr calcId="124519" fullCalcOnLoad="1"/>
</workbook>
</file>

<file path=xl/styles.xml><?xml version="1.0" encoding="utf-8"?>
<styleSheet xmlns="http://schemas.openxmlformats.org/spreadsheetml/2006/main">
  <numFmts count="1">
    <numFmt numFmtId="164" formatCode="yyyy-mm-dd"/>
  </numFmts>
  <fonts count="17">
    <font>
      <name val="Calibri"/>
      <family val="2"/>
      <color theme="1"/>
      <sz val="11"/>
      <scheme val="minor"/>
    </font>
    <font>
      <b val="1"/>
      <color rgb="00FFFFFF"/>
      <sz val="16"/>
    </font>
    <font>
      <color rgb="00FFFFFF"/>
      <sz val="11"/>
    </font>
    <font>
      <b val="1"/>
      <color rgb="00FFFFFF"/>
    </font>
    <font>
      <b val="1"/>
    </font>
    <font>
      <i val="1"/>
      <color rgb="002F5597"/>
    </font>
    <font>
      <color rgb="00888888"/>
      <sz val="9"/>
    </font>
    <font>
      <b val="1"/>
      <color rgb="00FFFFFF"/>
      <sz val="14"/>
    </font>
    <font>
      <b val="1"/>
      <color rgb="00FFFFFF"/>
      <sz val="13"/>
    </font>
    <font>
      <color rgb="001F3864"/>
    </font>
    <font>
      <b val="1"/>
      <color rgb="00FFFFFF"/>
      <sz val="15"/>
    </font>
    <font>
      <b val="1"/>
      <color rgb="001F3864"/>
      <sz val="12"/>
    </font>
    <font>
      <b val="1"/>
      <color rgb="009C0006"/>
    </font>
    <font>
      <b val="1"/>
      <color rgb="009C5700"/>
    </font>
    <font>
      <b val="1"/>
      <color rgb="00006100"/>
    </font>
    <font>
      <b val="1"/>
      <color rgb="00843C0C"/>
    </font>
    <font>
      <b val="1"/>
      <color rgb="00595959"/>
    </font>
  </fonts>
  <fills count="14">
    <fill>
      <patternFill/>
    </fill>
    <fill>
      <patternFill patternType="gray125"/>
    </fill>
    <fill>
      <patternFill patternType="solid">
        <fgColor rgb="001F3864"/>
      </patternFill>
    </fill>
    <fill>
      <patternFill patternType="solid">
        <fgColor rgb="002F5597"/>
      </patternFill>
    </fill>
    <fill>
      <patternFill patternType="solid">
        <fgColor rgb="00D9E1F2"/>
      </patternFill>
    </fill>
    <fill>
      <patternFill patternType="solid">
        <fgColor rgb="00EEF2FF"/>
      </patternFill>
    </fill>
    <fill>
      <patternFill patternType="solid">
        <fgColor rgb="00FFF2CC"/>
      </patternFill>
    </fill>
    <fill>
      <patternFill patternType="solid">
        <fgColor rgb="005B6F8E"/>
      </patternFill>
    </fill>
    <fill>
      <patternFill patternType="solid">
        <fgColor rgb="00F2F2F2"/>
      </patternFill>
    </fill>
    <fill>
      <patternFill patternType="solid">
        <fgColor rgb="00FFC7CE"/>
      </patternFill>
    </fill>
    <fill>
      <patternFill patternType="solid">
        <fgColor rgb="00FFEB9C"/>
      </patternFill>
    </fill>
    <fill>
      <patternFill patternType="solid">
        <fgColor rgb="00C6EFCE"/>
      </patternFill>
    </fill>
    <fill>
      <patternFill patternType="solid">
        <fgColor rgb="00FCE4D6"/>
      </patternFill>
    </fill>
    <fill>
      <patternFill patternType="solid">
        <fgColor rgb="00EDEDED"/>
      </patternFill>
    </fill>
  </fills>
  <borders count="5">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s>
  <cellStyleXfs count="1">
    <xf numFmtId="0" fontId="0" fillId="0" borderId="0"/>
  </cellStyleXfs>
  <cellXfs count="36">
    <xf numFmtId="0" fontId="0" fillId="0" borderId="0" pivotButton="0" quotePrefix="0" xfId="0"/>
    <xf numFmtId="0" fontId="1" fillId="2" borderId="0" pivotButton="0" quotePrefix="0" xfId="0"/>
    <xf numFmtId="0" fontId="0" fillId="2" borderId="0" pivotButton="0" quotePrefix="0" xfId="0"/>
    <xf numFmtId="0" fontId="2" fillId="3" borderId="0" pivotButton="0" quotePrefix="0" xfId="0"/>
    <xf numFmtId="0" fontId="0" fillId="3" borderId="0" pivotButton="0" quotePrefix="0" xfId="0"/>
    <xf numFmtId="0" fontId="3" fillId="2" borderId="0" pivotButton="0" quotePrefix="0" xfId="0"/>
    <xf numFmtId="0" fontId="4" fillId="4" borderId="1" pivotButton="0" quotePrefix="0" xfId="0"/>
    <xf numFmtId="0" fontId="0" fillId="0" borderId="1" pivotButton="0" quotePrefix="0" xfId="0"/>
    <xf numFmtId="0" fontId="4" fillId="0" borderId="1" pivotButton="0" quotePrefix="0" xfId="0"/>
    <xf numFmtId="0" fontId="0" fillId="0" borderId="1" applyAlignment="1" pivotButton="0" quotePrefix="0" xfId="0">
      <alignment vertical="top" wrapText="1"/>
    </xf>
    <xf numFmtId="0" fontId="5" fillId="5" borderId="0" pivotButton="0" quotePrefix="0" xfId="0"/>
    <xf numFmtId="0" fontId="0" fillId="5" borderId="0" pivotButton="0" quotePrefix="0" xfId="0"/>
    <xf numFmtId="0" fontId="6" fillId="0" borderId="0" pivotButton="0" quotePrefix="0" xfId="0"/>
    <xf numFmtId="0" fontId="10" fillId="2" borderId="0" pivotButton="0" quotePrefix="0" xfId="0"/>
    <xf numFmtId="0" fontId="5" fillId="0" borderId="0" pivotButton="0" quotePrefix="0" xfId="0"/>
    <xf numFmtId="0" fontId="3" fillId="3" borderId="1" pivotButton="0" quotePrefix="0" xfId="0"/>
    <xf numFmtId="0" fontId="0" fillId="0" borderId="4" pivotButton="0" quotePrefix="0" xfId="0"/>
    <xf numFmtId="1" fontId="11" fillId="0" borderId="1" applyAlignment="1" pivotButton="0" quotePrefix="0" xfId="0">
      <alignment horizontal="right"/>
    </xf>
    <xf numFmtId="0" fontId="12" fillId="9" borderId="1" pivotButton="0" quotePrefix="0" xfId="0"/>
    <xf numFmtId="9" fontId="0" fillId="0" borderId="1" pivotButton="0" quotePrefix="0" xfId="0"/>
    <xf numFmtId="0" fontId="13" fillId="10" borderId="1" pivotButton="0" quotePrefix="0" xfId="0"/>
    <xf numFmtId="0" fontId="14" fillId="11" borderId="1" pivotButton="0" quotePrefix="0" xfId="0"/>
    <xf numFmtId="0" fontId="15" fillId="12" borderId="1" pivotButton="0" quotePrefix="0" xfId="0"/>
    <xf numFmtId="0" fontId="16" fillId="13" borderId="1" pivotButton="0" quotePrefix="0" xfId="0"/>
    <xf numFmtId="0" fontId="0" fillId="4" borderId="1" pivotButton="0" quotePrefix="0" xfId="0"/>
    <xf numFmtId="0" fontId="7" fillId="2" borderId="0" pivotButton="0" quotePrefix="0" xfId="0"/>
    <xf numFmtId="0" fontId="0" fillId="6" borderId="1" pivotButton="0" quotePrefix="0" xfId="0"/>
    <xf numFmtId="0" fontId="0" fillId="6" borderId="1" applyAlignment="1" pivotButton="0" quotePrefix="0" xfId="0">
      <alignment vertical="top" wrapText="1"/>
    </xf>
    <xf numFmtId="0" fontId="8" fillId="2" borderId="0" pivotButton="0" quotePrefix="0" xfId="0"/>
    <xf numFmtId="0" fontId="3" fillId="3" borderId="1" applyAlignment="1" pivotButton="0" quotePrefix="0" xfId="0">
      <alignment vertical="center" wrapText="1"/>
    </xf>
    <xf numFmtId="0" fontId="3" fillId="7" borderId="1" applyAlignment="1" pivotButton="0" quotePrefix="0" xfId="0">
      <alignment vertical="center" wrapText="1"/>
    </xf>
    <xf numFmtId="0" fontId="9" fillId="8" borderId="1" applyAlignment="1" pivotButton="0" quotePrefix="0" xfId="0">
      <alignment vertical="top" wrapText="1"/>
    </xf>
    <xf numFmtId="164" fontId="0" fillId="0" borderId="1" applyAlignment="1" pivotButton="0" quotePrefix="0" xfId="0">
      <alignment vertical="top" wrapText="1"/>
    </xf>
    <xf numFmtId="164" fontId="9" fillId="8" borderId="1" applyAlignment="1" pivotButton="0" quotePrefix="0" xfId="0">
      <alignment vertical="top" wrapText="1"/>
    </xf>
    <xf numFmtId="0" fontId="0" fillId="4" borderId="1" applyAlignment="1" pivotButton="0" quotePrefix="0" xfId="0">
      <alignment vertical="top" wrapText="1"/>
    </xf>
    <xf numFmtId="164" fontId="0" fillId="4" borderId="1" applyAlignment="1" pivotButton="0" quotePrefix="0" xfId="0">
      <alignment vertical="top" wrapText="1"/>
    </xf>
  </cellXfs>
  <cellStyles count="1">
    <cellStyle name="Normal" xfId="0" builtinId="0" hidden="0"/>
  </cellStyles>
  <dxfs count="5">
    <dxf>
      <font>
        <b val="1"/>
        <color rgb="009C0006"/>
      </font>
      <fill>
        <patternFill patternType="solid">
          <fgColor rgb="00FFC7CE"/>
          <bgColor rgb="00FFC7CE"/>
        </patternFill>
      </fill>
    </dxf>
    <dxf>
      <font>
        <b val="1"/>
        <color rgb="009C5700"/>
      </font>
      <fill>
        <patternFill patternType="solid">
          <fgColor rgb="00FFEB9C"/>
          <bgColor rgb="00FFEB9C"/>
        </patternFill>
      </fill>
    </dxf>
    <dxf>
      <font>
        <b val="1"/>
        <color rgb="00006100"/>
      </font>
      <fill>
        <patternFill patternType="solid">
          <fgColor rgb="00C6EFCE"/>
          <bgColor rgb="00C6EFCE"/>
        </patternFill>
      </fill>
    </dxf>
    <dxf>
      <font>
        <b val="1"/>
        <color rgb="00843C0C"/>
      </font>
      <fill>
        <patternFill patternType="solid">
          <fgColor rgb="00FCE4D6"/>
          <bgColor rgb="00FCE4D6"/>
        </patternFill>
      </fill>
    </dxf>
    <dxf>
      <font>
        <b val="1"/>
        <color rgb="00595959"/>
      </font>
      <fill>
        <patternFill patternType="solid">
          <fgColor rgb="00EDEDED"/>
          <bgColor rgb="00EDED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8"/>
  <sheetViews>
    <sheetView showGridLines="0" tabSelected="1" workbookViewId="0">
      <selection activeCell="A1" sqref="A1"/>
    </sheetView>
  </sheetViews>
  <sheetFormatPr baseColWidth="8" defaultRowHeight="15"/>
  <cols>
    <col width="2" customWidth="1" min="1" max="1"/>
    <col width="32" customWidth="1" min="2" max="2"/>
    <col width="70" customWidth="1" min="3" max="3"/>
  </cols>
  <sheetData>
    <row r="2">
      <c r="B2" s="1" t="inlineStr">
        <is>
          <t>Information Asset Inventory</t>
        </is>
      </c>
      <c r="C2" s="2" t="n"/>
    </row>
    <row r="3">
      <c r="B3" s="3" t="inlineStr">
        <is>
          <t>Assets · owners · classification · CIA ratings · criticality · protection checks · review cycle</t>
        </is>
      </c>
      <c r="C3" s="4" t="n"/>
    </row>
    <row r="5">
      <c r="B5" s="5" t="inlineStr">
        <is>
          <t>DOCUMENT CONTROL</t>
        </is>
      </c>
      <c r="C5" s="2" t="n"/>
    </row>
    <row r="6">
      <c r="B6" s="6" t="inlineStr">
        <is>
          <t>Organization Name:</t>
        </is>
      </c>
      <c r="C6" s="7" t="inlineStr"/>
    </row>
    <row r="7">
      <c r="B7" s="6" t="inlineStr">
        <is>
          <t>Department / Team:</t>
        </is>
      </c>
      <c r="C7" s="7" t="inlineStr"/>
    </row>
    <row r="8">
      <c r="B8" s="6" t="inlineStr">
        <is>
          <t>Document Owner:</t>
        </is>
      </c>
      <c r="C8" s="7" t="inlineStr"/>
    </row>
    <row r="9">
      <c r="B9" s="6" t="inlineStr">
        <is>
          <t>Author / Prepared By:</t>
        </is>
      </c>
      <c r="C9" s="7" t="inlineStr"/>
    </row>
    <row r="10">
      <c r="B10" s="6" t="inlineStr">
        <is>
          <t>Version:</t>
        </is>
      </c>
      <c r="C10" s="7" t="inlineStr">
        <is>
          <t>1.0</t>
        </is>
      </c>
    </row>
    <row r="11">
      <c r="B11" s="6" t="inlineStr">
        <is>
          <t>Status:</t>
        </is>
      </c>
      <c r="C11" s="7" t="inlineStr">
        <is>
          <t>Draft</t>
        </is>
      </c>
    </row>
    <row r="12">
      <c r="B12" s="6" t="inlineStr">
        <is>
          <t>Date Created:</t>
        </is>
      </c>
      <c r="C12" s="7" t="inlineStr"/>
    </row>
    <row r="13">
      <c r="B13" s="6" t="inlineStr">
        <is>
          <t>Last Reviewed:</t>
        </is>
      </c>
      <c r="C13" s="7" t="inlineStr"/>
    </row>
    <row r="14">
      <c r="B14" s="6" t="inlineStr">
        <is>
          <t>Next Review Date:</t>
        </is>
      </c>
      <c r="C14" s="7" t="inlineStr"/>
    </row>
    <row r="15">
      <c r="B15" s="6" t="inlineStr">
        <is>
          <t>Classification:</t>
        </is>
      </c>
      <c r="C15" s="7" t="inlineStr">
        <is>
          <t>Confidential</t>
        </is>
      </c>
    </row>
    <row r="16">
      <c r="B16" s="6" t="inlineStr">
        <is>
          <t>Distribution:</t>
        </is>
      </c>
      <c r="C16" s="7" t="inlineStr">
        <is>
          <t>Internal. Do not distribute externally without approval.</t>
        </is>
      </c>
    </row>
    <row r="18">
      <c r="B18" s="5" t="inlineStr">
        <is>
          <t>HOW TO USE THIS WORKBOOK</t>
        </is>
      </c>
      <c r="C18" s="2" t="n"/>
    </row>
    <row r="19">
      <c r="B19" s="8" t="inlineStr">
        <is>
          <t>1. Settings</t>
        </is>
      </c>
      <c r="C19" s="9" t="inlineStr">
        <is>
          <t>Set how often assets are reviewed for each criticality level.</t>
        </is>
      </c>
    </row>
    <row r="20">
      <c r="B20" s="8" t="inlineStr">
        <is>
          <t>2. Asset Register</t>
        </is>
      </c>
      <c r="C20" s="9" t="inlineStr">
        <is>
          <t>List information, systems, SaaS, devices, suppliers and services. Give each an owner, classification and confidentiality, integrity and availability ratings (1 low to 3 high).</t>
        </is>
      </c>
    </row>
    <row r="21" ht="63" customHeight="1">
      <c r="B21" s="8" t="inlineStr">
        <is>
          <t>Automatic columns</t>
        </is>
      </c>
      <c r="C21" s="9" t="inlineStr">
        <is>
          <t>Criticality (highest CIA rating), Next review, Review status and Protection check calculate automatically. Protection check flags Restricted assets without encryption, Confidential or Restricted assets without MFA, and High criticality assets without backups. It shows Incomplete until classification, CIA ratings and all three protections are answered.</t>
        </is>
      </c>
    </row>
    <row r="22">
      <c r="B22" s="8" t="inlineStr">
        <is>
          <t>3. Dashboard</t>
        </is>
      </c>
      <c r="C22" s="9" t="inlineStr">
        <is>
          <t>Counts by type, classification and criticality, personal data and ePHI assets, overdue reviews and protection gaps.</t>
        </is>
      </c>
    </row>
    <row r="23">
      <c r="B23" s="8" t="inlineStr">
        <is>
          <t>Frameworks</t>
        </is>
      </c>
      <c r="C23" s="9" t="inlineStr">
        <is>
          <t>Supports ISO 27001 Annex A 5.9 (inventory of information and other associated assets), SOC 2 CC6.1 and the HIPAA ePHI inventory behind a risk analysis.</t>
        </is>
      </c>
    </row>
    <row r="24">
      <c r="B24" s="8" t="inlineStr">
        <is>
          <t>Example rows</t>
        </is>
      </c>
      <c r="C24" s="9" t="inlineStr">
        <is>
          <t>Rows A-001 to A-006 are examples. Overwrite or delete them. Formulas are ready for 300 rows.</t>
        </is>
      </c>
    </row>
    <row r="26">
      <c r="B26" s="10" t="inlineStr">
        <is>
          <t>Version history and approval sign-off are kept on the Version &amp; Approval tab. Fill in document control before your audit.</t>
        </is>
      </c>
      <c r="C26" s="11" t="n"/>
    </row>
    <row r="28">
      <c r="B28" s="12" t="inlineStr">
        <is>
          <t>© SecureSlate | getsecureslate.com | Template v1.0 | Provided as is, not legal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K38"/>
  <sheetViews>
    <sheetView showGridLines="0" tabSelected="0" workbookViewId="0">
      <selection activeCell="A1" sqref="A1"/>
    </sheetView>
  </sheetViews>
  <sheetFormatPr baseColWidth="8" defaultRowHeight="15"/>
  <cols>
    <col width="2" customWidth="1" min="1" max="1"/>
    <col width="36" customWidth="1" min="2" max="2"/>
    <col width="12" customWidth="1" min="3" max="3"/>
    <col width="12" customWidth="1" min="4" max="4"/>
    <col width="3" customWidth="1" min="5" max="5"/>
    <col width="22" customWidth="1" min="6" max="6"/>
    <col width="11" customWidth="1" min="7" max="7"/>
    <col width="11" customWidth="1" min="8" max="8"/>
    <col width="11" customWidth="1" min="9" max="9"/>
    <col width="11" customWidth="1" min="10" max="10"/>
    <col width="11" customWidth="1" min="11" max="11"/>
  </cols>
  <sheetData>
    <row r="2" ht="26" customHeight="1">
      <c r="B2" s="13" t="inlineStr">
        <is>
          <t>ASSET INVENTORY DASHBOARD</t>
        </is>
      </c>
    </row>
    <row r="3">
      <c r="B3" s="14" t="inlineStr">
        <is>
          <t>Updates automatically from the other tabs. Do not type in this sheet.</t>
        </is>
      </c>
    </row>
    <row r="5">
      <c r="B5" s="15" t="inlineStr">
        <is>
          <t>Key figures</t>
        </is>
      </c>
      <c r="C5" s="15" t="inlineStr">
        <is>
          <t>Value</t>
        </is>
      </c>
      <c r="D5" s="16" t="n"/>
      <c r="F5" s="15" t="inlineStr">
        <is>
          <t>By asset type</t>
        </is>
      </c>
      <c r="G5" s="15" t="inlineStr">
        <is>
          <t>Assets</t>
        </is>
      </c>
      <c r="H5" s="15" t="inlineStr">
        <is>
          <t>Gaps</t>
        </is>
      </c>
    </row>
    <row r="6">
      <c r="B6" s="7" t="inlineStr">
        <is>
          <t>Assets listed</t>
        </is>
      </c>
      <c r="C6" s="17">
        <f>COUNTA('Asset Register'!$B$3:$B$302)</f>
        <v>6</v>
      </c>
      <c r="D6" s="16" t="n"/>
      <c r="F6" s="7" t="inlineStr">
        <is>
          <t>Information</t>
        </is>
      </c>
      <c r="G6" s="7">
        <f>COUNTIF('Asset Register'!$C$3:$C$302,"Information")</f>
        <v>1</v>
      </c>
      <c r="H6" s="7">
        <f>COUNTIFS('Asset Register'!$C$3:$C$302,"Information",'Asset Register'!$X$3:$X$302,"Gap*")</f>
        <v>0</v>
      </c>
    </row>
    <row r="7">
      <c r="B7" s="7" t="inlineStr">
        <is>
          <t>Active assets</t>
        </is>
      </c>
      <c r="C7" s="17">
        <f>COUNTIF('Asset Register'!$T$3:$T$302,"Active")</f>
        <v>6</v>
      </c>
      <c r="D7" s="16" t="n"/>
      <c r="F7" s="7" t="inlineStr">
        <is>
          <t>Data store</t>
        </is>
      </c>
      <c r="G7" s="7">
        <f>COUNTIF('Asset Register'!$C$3:$C$302,"Data store")</f>
        <v>1</v>
      </c>
      <c r="H7" s="7">
        <f>COUNTIFS('Asset Register'!$C$3:$C$302,"Data store",'Asset Register'!$X$3:$X$302,"Gap*")</f>
        <v>0</v>
      </c>
    </row>
    <row r="8">
      <c r="B8" s="7" t="inlineStr">
        <is>
          <t>Assets holding personal data</t>
        </is>
      </c>
      <c r="C8" s="17">
        <f>COUNTIF('Asset Register'!$K$3:$K$302,"Yes")</f>
        <v>4</v>
      </c>
      <c r="D8" s="16" t="n"/>
      <c r="F8" s="7" t="inlineStr">
        <is>
          <t>Application</t>
        </is>
      </c>
      <c r="G8" s="7">
        <f>COUNTIF('Asset Register'!$C$3:$C$302,"Application")</f>
        <v>1</v>
      </c>
      <c r="H8" s="7">
        <f>COUNTIFS('Asset Register'!$C$3:$C$302,"Application",'Asset Register'!$X$3:$X$302,"Gap*")</f>
        <v>0</v>
      </c>
    </row>
    <row r="9">
      <c r="B9" s="7" t="inlineStr">
        <is>
          <t>Assets holding ePHI</t>
        </is>
      </c>
      <c r="C9" s="17">
        <f>COUNTIF('Asset Register'!$L$3:$L$302,"Yes")</f>
        <v>0</v>
      </c>
      <c r="D9" s="16" t="n"/>
      <c r="F9" s="7" t="inlineStr">
        <is>
          <t>SaaS</t>
        </is>
      </c>
      <c r="G9" s="7">
        <f>COUNTIF('Asset Register'!$C$3:$C$302,"SaaS")</f>
        <v>1</v>
      </c>
      <c r="H9" s="7">
        <f>COUNTIFS('Asset Register'!$C$3:$C$302,"SaaS",'Asset Register'!$X$3:$X$302,"Gap*")</f>
        <v>0</v>
      </c>
    </row>
    <row r="10">
      <c r="B10" s="7" t="inlineStr">
        <is>
          <t>Assets without an owner</t>
        </is>
      </c>
      <c r="C10" s="17">
        <f>COUNTIFS('Asset Register'!$B$3:$B$302,"&lt;&gt;",'Asset Register'!$F$3:$F$302,"")</f>
        <v>0</v>
      </c>
      <c r="D10" s="16" t="n"/>
      <c r="F10" s="7" t="inlineStr">
        <is>
          <t>Cloud service</t>
        </is>
      </c>
      <c r="G10" s="7">
        <f>COUNTIF('Asset Register'!$C$3:$C$302,"Cloud service")</f>
        <v>0</v>
      </c>
      <c r="H10" s="7">
        <f>COUNTIFS('Asset Register'!$C$3:$C$302,"Cloud service",'Asset Register'!$X$3:$X$302,"Gap*")</f>
        <v>0</v>
      </c>
    </row>
    <row r="11">
      <c r="B11" s="7" t="inlineStr">
        <is>
          <t>Protection gaps</t>
        </is>
      </c>
      <c r="C11" s="17">
        <f>COUNTIF('Asset Register'!$X$3:$X$302,"Gap*")</f>
        <v>1</v>
      </c>
      <c r="D11" s="16" t="n"/>
      <c r="F11" s="7" t="inlineStr">
        <is>
          <t>Hardware</t>
        </is>
      </c>
      <c r="G11" s="7">
        <f>COUNTIF('Asset Register'!$C$3:$C$302,"Hardware")</f>
        <v>1</v>
      </c>
      <c r="H11" s="7">
        <f>COUNTIFS('Asset Register'!$C$3:$C$302,"Hardware",'Asset Register'!$X$3:$X$302,"Gap*")</f>
        <v>0</v>
      </c>
    </row>
    <row r="12">
      <c r="B12" s="7" t="inlineStr">
        <is>
          <t>Protection checks incomplete</t>
        </is>
      </c>
      <c r="C12" s="17">
        <f>COUNTIF('Asset Register'!$X$3:$X$302,"Incomplete")</f>
        <v>0</v>
      </c>
      <c r="D12" s="16" t="n"/>
      <c r="F12" s="7" t="inlineStr">
        <is>
          <t>Network</t>
        </is>
      </c>
      <c r="G12" s="7">
        <f>COUNTIF('Asset Register'!$C$3:$C$302,"Network")</f>
        <v>0</v>
      </c>
      <c r="H12" s="7">
        <f>COUNTIFS('Asset Register'!$C$3:$C$302,"Network",'Asset Register'!$X$3:$X$302,"Gap*")</f>
        <v>0</v>
      </c>
    </row>
    <row r="13">
      <c r="B13" s="7" t="inlineStr">
        <is>
          <t>Reviews overdue or never done</t>
        </is>
      </c>
      <c r="C13" s="17">
        <f>COUNTIF('Asset Register'!$W$3:$W$302,"Overdue")+COUNTIF('Asset Register'!$W$3:$W$302,"Never reviewed")</f>
        <v>2</v>
      </c>
      <c r="D13" s="16" t="n"/>
      <c r="F13" s="7" t="inlineStr">
        <is>
          <t>Supplier service</t>
        </is>
      </c>
      <c r="G13" s="7">
        <f>COUNTIF('Asset Register'!$C$3:$C$302,"Supplier service")</f>
        <v>1</v>
      </c>
      <c r="H13" s="7">
        <f>COUNTIFS('Asset Register'!$C$3:$C$302,"Supplier service",'Asset Register'!$X$3:$X$302,"Gap*")</f>
        <v>1</v>
      </c>
    </row>
    <row r="14">
      <c r="F14" s="7" t="inlineStr">
        <is>
          <t>People</t>
        </is>
      </c>
      <c r="G14" s="7">
        <f>COUNTIF('Asset Register'!$C$3:$C$302,"People")</f>
        <v>0</v>
      </c>
      <c r="H14" s="7">
        <f>COUNTIFS('Asset Register'!$C$3:$C$302,"People",'Asset Register'!$X$3:$X$302,"Gap*")</f>
        <v>0</v>
      </c>
    </row>
    <row r="15">
      <c r="B15" s="15" t="inlineStr">
        <is>
          <t>By criticality</t>
        </is>
      </c>
      <c r="C15" s="15" t="inlineStr">
        <is>
          <t>Count</t>
        </is>
      </c>
      <c r="D15" s="15" t="inlineStr">
        <is>
          <t>Share</t>
        </is>
      </c>
      <c r="F15" s="7" t="inlineStr">
        <is>
          <t>Other</t>
        </is>
      </c>
      <c r="G15" s="7">
        <f>COUNTIF('Asset Register'!$C$3:$C$302,"Other")</f>
        <v>0</v>
      </c>
      <c r="H15" s="7">
        <f>COUNTIFS('Asset Register'!$C$3:$C$302,"Other",'Asset Register'!$X$3:$X$302,"Gap*")</f>
        <v>0</v>
      </c>
    </row>
    <row r="16">
      <c r="B16" s="18" t="inlineStr">
        <is>
          <t>High</t>
        </is>
      </c>
      <c r="C16" s="7">
        <f>COUNTIF('Asset Register'!$P$3:$P$302,"High")</f>
        <v>3</v>
      </c>
      <c r="D16" s="19">
        <f>IF(SUM($C$16:$C$18)=0,0,C16/SUM($C$16:$C$18))</f>
        <v>0.5</v>
      </c>
    </row>
    <row r="17">
      <c r="B17" s="20" t="inlineStr">
        <is>
          <t>Medium</t>
        </is>
      </c>
      <c r="C17" s="7">
        <f>COUNTIF('Asset Register'!$P$3:$P$302,"Medium")</f>
        <v>3</v>
      </c>
      <c r="D17" s="19">
        <f>IF(SUM($C$16:$C$18)=0,0,C17/SUM($C$16:$C$18))</f>
        <v>0.5</v>
      </c>
    </row>
    <row r="18">
      <c r="B18" s="21" t="inlineStr">
        <is>
          <t>Low</t>
        </is>
      </c>
      <c r="C18" s="7">
        <f>COUNTIF('Asset Register'!$P$3:$P$302,"Low")</f>
        <v>0</v>
      </c>
      <c r="D18" s="19">
        <f>IF(SUM($C$16:$C$18)=0,0,C18/SUM($C$16:$C$18))</f>
        <v>0</v>
      </c>
    </row>
    <row r="19">
      <c r="B19" s="8" t="inlineStr">
        <is>
          <t>Total</t>
        </is>
      </c>
      <c r="C19" s="8">
        <f>SUM(C16:C18)</f>
        <v>6</v>
      </c>
    </row>
    <row r="20"/>
    <row r="21">
      <c r="B21" s="15" t="inlineStr">
        <is>
          <t>By classification</t>
        </is>
      </c>
      <c r="C21" s="15" t="inlineStr">
        <is>
          <t>Count</t>
        </is>
      </c>
      <c r="D21" s="15" t="inlineStr">
        <is>
          <t>Share</t>
        </is>
      </c>
    </row>
    <row r="22">
      <c r="B22" s="7" t="inlineStr">
        <is>
          <t>Restricted</t>
        </is>
      </c>
      <c r="C22" s="7">
        <f>COUNTIF('Asset Register'!$J$3:$J$302,"Restricted")</f>
        <v>2</v>
      </c>
      <c r="D22" s="19">
        <f>IF(SUM($C$22:$C$25)=0,0,C22/SUM($C$22:$C$25))</f>
        <v>0.333333333333333</v>
      </c>
    </row>
    <row r="23">
      <c r="B23" s="7" t="inlineStr">
        <is>
          <t>Confidential</t>
        </is>
      </c>
      <c r="C23" s="7">
        <f>COUNTIF('Asset Register'!$J$3:$J$302,"Confidential")</f>
        <v>3</v>
      </c>
      <c r="D23" s="19">
        <f>IF(SUM($C$22:$C$25)=0,0,C23/SUM($C$22:$C$25))</f>
        <v>0.5</v>
      </c>
    </row>
    <row r="24">
      <c r="B24" s="7" t="inlineStr">
        <is>
          <t>Internal</t>
        </is>
      </c>
      <c r="C24" s="7">
        <f>COUNTIF('Asset Register'!$J$3:$J$302,"Internal")</f>
        <v>0</v>
      </c>
      <c r="D24" s="19">
        <f>IF(SUM($C$22:$C$25)=0,0,C24/SUM($C$22:$C$25))</f>
        <v>0</v>
      </c>
    </row>
    <row r="25">
      <c r="B25" s="7" t="inlineStr">
        <is>
          <t>Public</t>
        </is>
      </c>
      <c r="C25" s="7">
        <f>COUNTIF('Asset Register'!$J$3:$J$302,"Public")</f>
        <v>1</v>
      </c>
      <c r="D25" s="19">
        <f>IF(SUM($C$22:$C$25)=0,0,C25/SUM($C$22:$C$25))</f>
        <v>0.166666666666667</v>
      </c>
    </row>
    <row r="26">
      <c r="B26" s="8" t="inlineStr">
        <is>
          <t>Total</t>
        </is>
      </c>
      <c r="C26" s="8">
        <f>SUM(C22:C25)</f>
        <v>6</v>
      </c>
    </row>
    <row r="27"/>
    <row r="28">
      <c r="B28" s="15" t="inlineStr">
        <is>
          <t>By review status</t>
        </is>
      </c>
      <c r="C28" s="15" t="inlineStr">
        <is>
          <t>Count</t>
        </is>
      </c>
      <c r="D28" s="15" t="inlineStr">
        <is>
          <t>Share</t>
        </is>
      </c>
    </row>
    <row r="29">
      <c r="B29" s="18" t="inlineStr">
        <is>
          <t>Overdue</t>
        </is>
      </c>
      <c r="C29" s="7">
        <f>COUNTIF('Asset Register'!$W$3:$W$302,"Overdue")</f>
        <v>1</v>
      </c>
      <c r="D29" s="19">
        <f>IF(SUM($C$29:$C$33)=0,0,C29/SUM($C$29:$C$33))</f>
        <v>0.166666666666667</v>
      </c>
    </row>
    <row r="30">
      <c r="B30" s="22" t="inlineStr">
        <is>
          <t>Never reviewed</t>
        </is>
      </c>
      <c r="C30" s="7">
        <f>COUNTIF('Asset Register'!$W$3:$W$302,"Never reviewed")</f>
        <v>1</v>
      </c>
      <c r="D30" s="19">
        <f>IF(SUM($C$29:$C$33)=0,0,C30/SUM($C$29:$C$33))</f>
        <v>0.166666666666667</v>
      </c>
    </row>
    <row r="31">
      <c r="B31" s="20" t="inlineStr">
        <is>
          <t>Due soon</t>
        </is>
      </c>
      <c r="C31" s="7">
        <f>COUNTIF('Asset Register'!$W$3:$W$302,"Due soon")</f>
        <v>1</v>
      </c>
      <c r="D31" s="19">
        <f>IF(SUM($C$29:$C$33)=0,0,C31/SUM($C$29:$C$33))</f>
        <v>0.166666666666667</v>
      </c>
    </row>
    <row r="32">
      <c r="B32" s="21" t="inlineStr">
        <is>
          <t>Current</t>
        </is>
      </c>
      <c r="C32" s="7">
        <f>COUNTIF('Asset Register'!$W$3:$W$302,"Current")</f>
        <v>3</v>
      </c>
      <c r="D32" s="19">
        <f>IF(SUM($C$29:$C$33)=0,0,C32/SUM($C$29:$C$33))</f>
        <v>0.5</v>
      </c>
    </row>
    <row r="33">
      <c r="B33" s="23" t="inlineStr">
        <is>
          <t>Retired</t>
        </is>
      </c>
      <c r="C33" s="7">
        <f>COUNTIF('Asset Register'!$W$3:$W$302,"Retired")</f>
        <v>0</v>
      </c>
      <c r="D33" s="19">
        <f>IF(SUM($C$29:$C$33)=0,0,C33/SUM($C$29:$C$33))</f>
        <v>0</v>
      </c>
    </row>
    <row r="34">
      <c r="B34" s="8" t="inlineStr">
        <is>
          <t>Total</t>
        </is>
      </c>
      <c r="C34" s="8">
        <f>SUM(C29:C33)</f>
        <v>6</v>
      </c>
    </row>
    <row r="38"/>
  </sheetData>
  <mergeCells count="10">
    <mergeCell ref="C12:D12"/>
    <mergeCell ref="C6:D6"/>
    <mergeCell ref="C7:D7"/>
    <mergeCell ref="C10:D10"/>
    <mergeCell ref="C11:D11"/>
    <mergeCell ref="C5:D5"/>
    <mergeCell ref="C9:D9"/>
    <mergeCell ref="C13:D13"/>
    <mergeCell ref="B2:K2"/>
    <mergeCell ref="C8:D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G16"/>
  <sheetViews>
    <sheetView showGridLines="0" tabSelected="0" workbookViewId="0">
      <selection activeCell="A1" sqref="A1"/>
    </sheetView>
  </sheetViews>
  <sheetFormatPr baseColWidth="8" defaultRowHeight="15"/>
  <cols>
    <col width="2" customWidth="1" min="1" max="1"/>
    <col width="34" customWidth="1" min="2" max="2"/>
    <col width="16" customWidth="1" min="3" max="3"/>
    <col width="40" customWidth="1" min="4" max="4"/>
    <col width="18" customWidth="1" min="5" max="5"/>
    <col width="18" customWidth="1" min="6" max="6"/>
    <col width="18" customWidth="1" min="7" max="7"/>
  </cols>
  <sheetData>
    <row r="2">
      <c r="B2" s="5" t="inlineStr">
        <is>
          <t>VERSION HISTORY</t>
        </is>
      </c>
      <c r="C2" s="2" t="n"/>
      <c r="D2" s="2" t="n"/>
      <c r="E2" s="2" t="n"/>
      <c r="F2" s="2" t="n"/>
      <c r="G2" s="2" t="n"/>
    </row>
    <row r="3">
      <c r="B3" s="15" t="inlineStr">
        <is>
          <t>Version</t>
        </is>
      </c>
      <c r="C3" s="15" t="inlineStr">
        <is>
          <t>Date</t>
        </is>
      </c>
      <c r="D3" s="15" t="inlineStr">
        <is>
          <t>Description of Changes</t>
        </is>
      </c>
      <c r="E3" s="15" t="inlineStr">
        <is>
          <t>Changed By</t>
        </is>
      </c>
      <c r="F3" s="15" t="inlineStr">
        <is>
          <t>Reviewed By</t>
        </is>
      </c>
      <c r="G3" s="15" t="inlineStr">
        <is>
          <t>Approved By</t>
        </is>
      </c>
    </row>
    <row r="4">
      <c r="B4" s="24" t="inlineStr">
        <is>
          <t>1.0</t>
        </is>
      </c>
      <c r="C4" s="24" t="n"/>
      <c r="D4" s="24" t="inlineStr">
        <is>
          <t>Initial release</t>
        </is>
      </c>
      <c r="E4" s="24" t="n"/>
      <c r="F4" s="24" t="n"/>
      <c r="G4" s="24" t="n"/>
    </row>
    <row r="5">
      <c r="B5" s="7" t="n"/>
      <c r="C5" s="7" t="n"/>
      <c r="D5" s="7" t="n"/>
      <c r="E5" s="7" t="n"/>
      <c r="F5" s="7" t="n"/>
      <c r="G5" s="7" t="n"/>
    </row>
    <row r="6">
      <c r="B6" s="24" t="n"/>
      <c r="C6" s="24" t="n"/>
      <c r="D6" s="24" t="n"/>
      <c r="E6" s="24" t="n"/>
      <c r="F6" s="24" t="n"/>
      <c r="G6" s="24" t="n"/>
    </row>
    <row r="7">
      <c r="B7" s="7" t="n"/>
      <c r="C7" s="7" t="n"/>
      <c r="D7" s="7" t="n"/>
      <c r="E7" s="7" t="n"/>
      <c r="F7" s="7" t="n"/>
      <c r="G7" s="7" t="n"/>
    </row>
    <row r="8">
      <c r="B8" s="24" t="n"/>
      <c r="C8" s="24" t="n"/>
      <c r="D8" s="24" t="n"/>
      <c r="E8" s="24" t="n"/>
      <c r="F8" s="24" t="n"/>
      <c r="G8" s="24" t="n"/>
    </row>
    <row r="9">
      <c r="B9" s="7" t="n"/>
      <c r="C9" s="7" t="n"/>
      <c r="D9" s="7" t="n"/>
      <c r="E9" s="7" t="n"/>
      <c r="F9" s="7" t="n"/>
      <c r="G9" s="7" t="n"/>
    </row>
    <row r="11">
      <c r="B11" s="5" t="inlineStr">
        <is>
          <t>APPROVAL SIGN-OFF</t>
        </is>
      </c>
      <c r="C11" s="2" t="n"/>
      <c r="D11" s="2" t="n"/>
      <c r="E11" s="2" t="n"/>
      <c r="F11" s="2" t="n"/>
      <c r="G11" s="2" t="n"/>
    </row>
    <row r="12">
      <c r="B12" s="15" t="inlineStr">
        <is>
          <t>Role</t>
        </is>
      </c>
      <c r="C12" s="15" t="inlineStr">
        <is>
          <t>Name (Print)</t>
        </is>
      </c>
      <c r="D12" s="15" t="inlineStr">
        <is>
          <t>Signature</t>
        </is>
      </c>
      <c r="E12" s="15" t="inlineStr">
        <is>
          <t>Date</t>
        </is>
      </c>
    </row>
    <row r="13">
      <c r="B13" s="8" t="inlineStr">
        <is>
          <t>Prepared By</t>
        </is>
      </c>
      <c r="C13" s="7" t="n"/>
      <c r="D13" s="7" t="n"/>
      <c r="E13" s="7" t="n"/>
    </row>
    <row r="14">
      <c r="B14" s="8" t="inlineStr">
        <is>
          <t>Reviewed By (Security Team)</t>
        </is>
      </c>
      <c r="C14" s="7" t="n"/>
      <c r="D14" s="7" t="n"/>
      <c r="E14" s="7" t="n"/>
    </row>
    <row r="15">
      <c r="B15" s="8" t="inlineStr">
        <is>
          <t>Approved By (CISO / Security Lead)</t>
        </is>
      </c>
      <c r="C15" s="7" t="n"/>
      <c r="D15" s="7" t="n"/>
      <c r="E15" s="7" t="n"/>
    </row>
    <row r="16">
      <c r="B16" s="8" t="inlineStr">
        <is>
          <t>Approved By (Executive Sponsor)</t>
        </is>
      </c>
      <c r="C16" s="7" t="n"/>
      <c r="D16" s="7" t="n"/>
      <c r="E16" s="7"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D11"/>
  <sheetViews>
    <sheetView showGridLines="0" tabSelected="0" workbookViewId="0">
      <selection activeCell="A1" sqref="A1"/>
    </sheetView>
  </sheetViews>
  <sheetFormatPr baseColWidth="8" defaultRowHeight="15"/>
  <cols>
    <col width="2" customWidth="1" min="1" max="1"/>
    <col width="34" customWidth="1" min="2" max="2"/>
    <col width="16" customWidth="1" min="3" max="3"/>
    <col width="70" customWidth="1" min="4" max="4"/>
  </cols>
  <sheetData>
    <row r="2">
      <c r="B2" s="25" t="inlineStr">
        <is>
          <t>SETTINGS</t>
        </is>
      </c>
      <c r="C2" s="2" t="n"/>
      <c r="D2" s="2" t="n"/>
    </row>
    <row r="3">
      <c r="B3" s="14" t="inlineStr">
        <is>
          <t>Change the values in column C to fit your organization. Every formula in the workbook reads from here.</t>
        </is>
      </c>
    </row>
    <row r="5">
      <c r="B5" s="15" t="inlineStr">
        <is>
          <t>Reviews</t>
        </is>
      </c>
      <c r="C5" s="15" t="inlineStr">
        <is>
          <t>Value</t>
        </is>
      </c>
      <c r="D5" s="15" t="inlineStr">
        <is>
          <t>Notes</t>
        </is>
      </c>
    </row>
    <row r="6">
      <c r="B6" s="7" t="inlineStr">
        <is>
          <t>Due soon window (days)</t>
        </is>
      </c>
      <c r="C6" s="26" t="n">
        <v>30</v>
      </c>
      <c r="D6" s="9" t="inlineStr"/>
    </row>
    <row r="8">
      <c r="B8" s="15" t="inlineStr">
        <is>
          <t>Review cycle by criticality</t>
        </is>
      </c>
      <c r="C8" s="15" t="inlineStr">
        <is>
          <t>Months between reviews</t>
        </is>
      </c>
      <c r="D8" s="15" t="inlineStr">
        <is>
          <t>Notes</t>
        </is>
      </c>
    </row>
    <row r="9">
      <c r="B9" s="9" t="inlineStr">
        <is>
          <t>High</t>
        </is>
      </c>
      <c r="C9" s="27" t="n">
        <v>6</v>
      </c>
      <c r="D9" s="9" t="inlineStr">
        <is>
          <t>Assets with any CIA rating of 3</t>
        </is>
      </c>
    </row>
    <row r="10">
      <c r="B10" s="9" t="inlineStr">
        <is>
          <t>Medium</t>
        </is>
      </c>
      <c r="C10" s="27" t="n">
        <v>12</v>
      </c>
      <c r="D10" s="9" t="inlineStr"/>
    </row>
    <row r="11">
      <c r="B11" s="9" t="inlineStr">
        <is>
          <t>Low</t>
        </is>
      </c>
      <c r="C11" s="27" t="n">
        <v>12</v>
      </c>
      <c r="D11" s="9" t="inlineStr"/>
    </row>
  </sheetData>
  <pageMargins left="0.75" right="0.75" top="1" bottom="1" header="0.5" footer="0.5"/>
</worksheet>
</file>

<file path=xl/worksheets/sheet5.xml><?xml version="1.0" encoding="utf-8"?>
<worksheet xmlns="http://schemas.openxmlformats.org/spreadsheetml/2006/main">
  <sheetPr>
    <tabColor rgb="002F5597"/>
    <outlinePr summaryBelow="1" summaryRight="1"/>
    <pageSetUpPr/>
  </sheetPr>
  <dimension ref="A1:Z302"/>
  <sheetViews>
    <sheetView tabSelected="0" workbookViewId="0">
      <pane xSplit="2" ySplit="2" topLeftCell="C3"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4" customWidth="1" min="2" max="2"/>
    <col width="14" customWidth="1" min="3" max="3"/>
    <col width="28" customWidth="1" min="4" max="4"/>
    <col width="16" customWidth="1" min="5" max="5"/>
    <col width="14" customWidth="1" min="6" max="6"/>
    <col width="14" customWidth="1" min="7" max="7"/>
    <col width="16" customWidth="1" min="8" max="8"/>
    <col width="13" customWidth="1" min="9" max="9"/>
    <col width="12" customWidth="1" min="10" max="10"/>
    <col width="9" customWidth="1" min="11" max="11"/>
    <col width="9" customWidth="1" min="12" max="12"/>
    <col width="9" customWidth="1" min="13" max="13"/>
    <col width="9" customWidth="1" min="14" max="14"/>
    <col width="9" customWidth="1" min="15" max="15"/>
    <col width="10" customWidth="1" min="16" max="16"/>
    <col width="9" customWidth="1" min="17" max="17"/>
    <col width="9" customWidth="1" min="18" max="18"/>
    <col width="9" customWidth="1" min="19" max="19"/>
    <col width="10" customWidth="1" min="20" max="20"/>
    <col width="12" customWidth="1" min="21" max="21"/>
    <col width="12" customWidth="1" min="22" max="22"/>
    <col width="13" customWidth="1" min="23" max="23"/>
    <col width="24" customWidth="1" min="24" max="24"/>
    <col width="12" customWidth="1" min="25" max="25"/>
    <col width="24" customWidth="1" min="26" max="26"/>
  </cols>
  <sheetData>
    <row r="1" ht="24" customHeight="1">
      <c r="A1" s="28" t="inlineStr">
        <is>
          <t>INFORMATION ASSET REGISTER</t>
        </is>
      </c>
    </row>
    <row r="2" ht="42" customHeight="1">
      <c r="A2" s="29" t="inlineStr">
        <is>
          <t>Asset ID</t>
        </is>
      </c>
      <c r="B2" s="29" t="inlineStr">
        <is>
          <t>Asset name</t>
        </is>
      </c>
      <c r="C2" s="29" t="inlineStr">
        <is>
          <t>Asset type</t>
        </is>
      </c>
      <c r="D2" s="29" t="inlineStr">
        <is>
          <t>Description</t>
        </is>
      </c>
      <c r="E2" s="29" t="inlineStr">
        <is>
          <t>Business process</t>
        </is>
      </c>
      <c r="F2" s="29" t="inlineStr">
        <is>
          <t>Owner</t>
        </is>
      </c>
      <c r="G2" s="29" t="inlineStr">
        <is>
          <t>Custodian / admin</t>
        </is>
      </c>
      <c r="H2" s="29" t="inlineStr">
        <is>
          <t>Location / hosting</t>
        </is>
      </c>
      <c r="I2" s="29" t="inlineStr">
        <is>
          <t>Vendor</t>
        </is>
      </c>
      <c r="J2" s="29" t="inlineStr">
        <is>
          <t>Classification</t>
        </is>
      </c>
      <c r="K2" s="29" t="inlineStr">
        <is>
          <t>Personal data</t>
        </is>
      </c>
      <c r="L2" s="29" t="inlineStr">
        <is>
          <t>Health data (ePHI)</t>
        </is>
      </c>
      <c r="M2" s="29" t="inlineStr">
        <is>
          <t>Confidentiality (1-3)</t>
        </is>
      </c>
      <c r="N2" s="29" t="inlineStr">
        <is>
          <t>Integrity (1-3)</t>
        </is>
      </c>
      <c r="O2" s="29" t="inlineStr">
        <is>
          <t>Availability (1-3)</t>
        </is>
      </c>
      <c r="P2" s="30" t="inlineStr">
        <is>
          <t>Criticality</t>
        </is>
      </c>
      <c r="Q2" s="29" t="inlineStr">
        <is>
          <t>Encrypted at rest</t>
        </is>
      </c>
      <c r="R2" s="29" t="inlineStr">
        <is>
          <t>MFA / SSO</t>
        </is>
      </c>
      <c r="S2" s="29" t="inlineStr">
        <is>
          <t>Backed up</t>
        </is>
      </c>
      <c r="T2" s="29" t="inlineStr">
        <is>
          <t>Status</t>
        </is>
      </c>
      <c r="U2" s="29" t="inlineStr">
        <is>
          <t>Last reviewed</t>
        </is>
      </c>
      <c r="V2" s="30" t="inlineStr">
        <is>
          <t>Next review</t>
        </is>
      </c>
      <c r="W2" s="30" t="inlineStr">
        <is>
          <t>Review status</t>
        </is>
      </c>
      <c r="X2" s="30" t="inlineStr">
        <is>
          <t>Protection check</t>
        </is>
      </c>
      <c r="Y2" s="29" t="inlineStr">
        <is>
          <t>Disposal / retirement date</t>
        </is>
      </c>
      <c r="Z2" s="29" t="inlineStr">
        <is>
          <t>Notes</t>
        </is>
      </c>
    </row>
    <row r="3">
      <c r="A3" s="9" t="inlineStr">
        <is>
          <t>A-001</t>
        </is>
      </c>
      <c r="B3" s="9" t="inlineStr">
        <is>
          <t>Customer database</t>
        </is>
      </c>
      <c r="C3" s="9" t="inlineStr">
        <is>
          <t>Data store</t>
        </is>
      </c>
      <c r="D3" s="9" t="inlineStr">
        <is>
          <t>Production PostgreSQL with customer records</t>
        </is>
      </c>
      <c r="E3" s="9" t="inlineStr">
        <is>
          <t>Product</t>
        </is>
      </c>
      <c r="F3" s="9" t="inlineStr">
        <is>
          <t>CTO</t>
        </is>
      </c>
      <c r="G3" s="9" t="inlineStr">
        <is>
          <t>SRE Lead</t>
        </is>
      </c>
      <c r="H3" s="9" t="inlineStr">
        <is>
          <t>AWS eu-west-1</t>
        </is>
      </c>
      <c r="I3" s="9" t="inlineStr">
        <is>
          <t>AWS</t>
        </is>
      </c>
      <c r="J3" s="9" t="inlineStr">
        <is>
          <t>Restricted</t>
        </is>
      </c>
      <c r="K3" s="9" t="inlineStr">
        <is>
          <t>Yes</t>
        </is>
      </c>
      <c r="L3" s="9" t="inlineStr">
        <is>
          <t>No</t>
        </is>
      </c>
      <c r="M3" s="9" t="n">
        <v>3</v>
      </c>
      <c r="N3" s="9" t="n">
        <v>3</v>
      </c>
      <c r="O3" s="9" t="n">
        <v>3</v>
      </c>
      <c r="P3" s="31" t="str">
        <f>IF(COUNT(M3:O3)=0,"",IF(MAX(M3:O3)&gt;=3,"High",IF(MAX(M3:O3)=2,"Medium","Low")))</f>
        <v>High</v>
      </c>
      <c r="Q3" s="9" t="inlineStr">
        <is>
          <t>Yes</t>
        </is>
      </c>
      <c r="R3" s="9" t="inlineStr">
        <is>
          <t>Yes</t>
        </is>
      </c>
      <c r="S3" s="9" t="inlineStr">
        <is>
          <t>Yes</t>
        </is>
      </c>
      <c r="T3" s="9" t="inlineStr">
        <is>
          <t>Active</t>
        </is>
      </c>
      <c r="U3" s="32" t="n">
        <v>46174</v>
      </c>
      <c r="V3" s="33">
        <f>IF(OR(U3="",P3="",T3="Retired"),"",EDATE(U3,VLOOKUP(P3,REVIEW_TABLE,2,FALSE)))</f>
        <v>46357.0</v>
      </c>
      <c r="W3" s="31" t="str">
        <f>IF(B3="","",IF(T3="Retired","Retired",IF(U3="","Never reviewed",IF(V3="","",IF(V3&lt;TODAY(),"Overdue",IF(V3-TODAY()&lt;=DUE_SOON_DAYS,"Due soon","Current"))))))</f>
        <v>Due soon</v>
      </c>
      <c r="X3" s="31" t="str">
        <f>IF(OR(B3="",T3="Retired"),"",IF(AND(J3="Restricted",Q3="No"),"Gap: encrypt",IF(AND(OR(J3="Confidential",J3="Restricted"),R3="No"),"Gap: enable MFA",IF(AND(P3="High",S3="No"),"Gap: back up",IF(OR(J3="",P3="",Q3="",R3="",S3=""),"Incomplete","OK")))))</f>
        <v>OK</v>
      </c>
      <c r="Y3" s="32" t="n"/>
      <c r="Z3" s="9" t="n"/>
    </row>
    <row r="4">
      <c r="A4" s="34" t="inlineStr">
        <is>
          <t>A-002</t>
        </is>
      </c>
      <c r="B4" s="34" t="inlineStr">
        <is>
          <t>Source code</t>
        </is>
      </c>
      <c r="C4" s="34" t="inlineStr">
        <is>
          <t>Information</t>
        </is>
      </c>
      <c r="D4" s="34" t="inlineStr">
        <is>
          <t>Application source in GitHub</t>
        </is>
      </c>
      <c r="E4" s="34" t="inlineStr">
        <is>
          <t>Engineering</t>
        </is>
      </c>
      <c r="F4" s="34" t="inlineStr">
        <is>
          <t>Head of Engineering</t>
        </is>
      </c>
      <c r="G4" s="34" t="inlineStr">
        <is>
          <t>Platform Lead</t>
        </is>
      </c>
      <c r="H4" s="34" t="inlineStr">
        <is>
          <t>GitHub cloud</t>
        </is>
      </c>
      <c r="I4" s="34" t="inlineStr">
        <is>
          <t>GitHub</t>
        </is>
      </c>
      <c r="J4" s="34" t="inlineStr">
        <is>
          <t>Confidential</t>
        </is>
      </c>
      <c r="K4" s="34" t="inlineStr">
        <is>
          <t>No</t>
        </is>
      </c>
      <c r="L4" s="34" t="inlineStr">
        <is>
          <t>No</t>
        </is>
      </c>
      <c r="M4" s="34" t="n">
        <v>3</v>
      </c>
      <c r="N4" s="34" t="n">
        <v>3</v>
      </c>
      <c r="O4" s="34" t="n">
        <v>2</v>
      </c>
      <c r="P4" s="31" t="str">
        <f>IF(COUNT(M4:O4)=0,"",IF(MAX(M4:O4)&gt;=3,"High",IF(MAX(M4:O4)=2,"Medium","Low")))</f>
        <v>High</v>
      </c>
      <c r="Q4" s="34" t="inlineStr">
        <is>
          <t>Yes</t>
        </is>
      </c>
      <c r="R4" s="34" t="inlineStr">
        <is>
          <t>Yes</t>
        </is>
      </c>
      <c r="S4" s="34" t="inlineStr">
        <is>
          <t>Yes</t>
        </is>
      </c>
      <c r="T4" s="34" t="inlineStr">
        <is>
          <t>Active</t>
        </is>
      </c>
      <c r="U4" s="35" t="n">
        <v>46280</v>
      </c>
      <c r="V4" s="33">
        <f>IF(OR(U4="",P4="",T4="Retired"),"",EDATE(U4,VLOOKUP(P4,REVIEW_TABLE,2,FALSE)))</f>
        <v>46461.0</v>
      </c>
      <c r="W4" s="31" t="str">
        <f>IF(B4="","",IF(T4="Retired","Retired",IF(U4="","Never reviewed",IF(V4="","",IF(V4&lt;TODAY(),"Overdue",IF(V4-TODAY()&lt;=DUE_SOON_DAYS,"Due soon","Current"))))))</f>
        <v>Current</v>
      </c>
      <c r="X4" s="31" t="str">
        <f>IF(OR(B4="",T4="Retired"),"",IF(AND(J4="Restricted",Q4="No"),"Gap: encrypt",IF(AND(OR(J4="Confidential",J4="Restricted"),R4="No"),"Gap: enable MFA",IF(AND(P4="High",S4="No"),"Gap: back up",IF(OR(J4="",P4="",Q4="",R4="",S4=""),"Incomplete","OK")))))</f>
        <v>OK</v>
      </c>
      <c r="Y4" s="35" t="n"/>
      <c r="Z4" s="34" t="n"/>
    </row>
    <row r="5">
      <c r="A5" s="9" t="inlineStr">
        <is>
          <t>A-003</t>
        </is>
      </c>
      <c r="B5" s="9" t="inlineStr">
        <is>
          <t>Google Workspace</t>
        </is>
      </c>
      <c r="C5" s="9" t="inlineStr">
        <is>
          <t>SaaS</t>
        </is>
      </c>
      <c r="D5" s="9" t="inlineStr">
        <is>
          <t>Email, docs and drive</t>
        </is>
      </c>
      <c r="E5" s="9" t="inlineStr">
        <is>
          <t>Company-wide</t>
        </is>
      </c>
      <c r="F5" s="9" t="inlineStr">
        <is>
          <t>IT Lead</t>
        </is>
      </c>
      <c r="G5" s="9" t="inlineStr">
        <is>
          <t>IT Lead</t>
        </is>
      </c>
      <c r="H5" s="9" t="inlineStr">
        <is>
          <t>Google cloud</t>
        </is>
      </c>
      <c r="I5" s="9" t="inlineStr">
        <is>
          <t>Google</t>
        </is>
      </c>
      <c r="J5" s="9" t="inlineStr">
        <is>
          <t>Confidential</t>
        </is>
      </c>
      <c r="K5" s="9" t="inlineStr">
        <is>
          <t>Yes</t>
        </is>
      </c>
      <c r="L5" s="9" t="inlineStr">
        <is>
          <t>No</t>
        </is>
      </c>
      <c r="M5" s="9" t="n">
        <v>2</v>
      </c>
      <c r="N5" s="9" t="n">
        <v>2</v>
      </c>
      <c r="O5" s="9" t="n">
        <v>2</v>
      </c>
      <c r="P5" s="31" t="str">
        <f>IF(COUNT(M5:O5)=0,"",IF(MAX(M5:O5)&gt;=3,"High",IF(MAX(M5:O5)=2,"Medium","Low")))</f>
        <v>Medium</v>
      </c>
      <c r="Q5" s="9" t="inlineStr">
        <is>
          <t>Yes</t>
        </is>
      </c>
      <c r="R5" s="9" t="inlineStr">
        <is>
          <t>Yes</t>
        </is>
      </c>
      <c r="S5" s="9" t="inlineStr">
        <is>
          <t>Yes</t>
        </is>
      </c>
      <c r="T5" s="9" t="inlineStr">
        <is>
          <t>Active</t>
        </is>
      </c>
      <c r="U5" s="32" t="n">
        <v>46032</v>
      </c>
      <c r="V5" s="33">
        <f>IF(OR(U5="",P5="",T5="Retired"),"",EDATE(U5,VLOOKUP(P5,REVIEW_TABLE,2,FALSE)))</f>
        <v>46397.0</v>
      </c>
      <c r="W5" s="31" t="str">
        <f>IF(B5="","",IF(T5="Retired","Retired",IF(U5="","Never reviewed",IF(V5="","",IF(V5&lt;TODAY(),"Overdue",IF(V5-TODAY()&lt;=DUE_SOON_DAYS,"Due soon","Current"))))))</f>
        <v>Current</v>
      </c>
      <c r="X5" s="31" t="str">
        <f>IF(OR(B5="",T5="Retired"),"",IF(AND(J5="Restricted",Q5="No"),"Gap: encrypt",IF(AND(OR(J5="Confidential",J5="Restricted"),R5="No"),"Gap: enable MFA",IF(AND(P5="High",S5="No"),"Gap: back up",IF(OR(J5="",P5="",Q5="",R5="",S5=""),"Incomplete","OK")))))</f>
        <v>OK</v>
      </c>
      <c r="Y5" s="32" t="n"/>
      <c r="Z5" s="9" t="n"/>
    </row>
    <row r="6">
      <c r="A6" s="34" t="inlineStr">
        <is>
          <t>A-004</t>
        </is>
      </c>
      <c r="B6" s="34" t="inlineStr">
        <is>
          <t>Employee laptops</t>
        </is>
      </c>
      <c r="C6" s="34" t="inlineStr">
        <is>
          <t>Hardware</t>
        </is>
      </c>
      <c r="D6" s="34" t="inlineStr">
        <is>
          <t>MacBooks managed by MDM</t>
        </is>
      </c>
      <c r="E6" s="34" t="inlineStr">
        <is>
          <t>Company-wide</t>
        </is>
      </c>
      <c r="F6" s="34" t="inlineStr">
        <is>
          <t>IT Lead</t>
        </is>
      </c>
      <c r="G6" s="34" t="inlineStr">
        <is>
          <t>IT Lead</t>
        </is>
      </c>
      <c r="H6" s="34" t="inlineStr">
        <is>
          <t>Remote</t>
        </is>
      </c>
      <c r="I6" s="34" t="inlineStr">
        <is>
          <t>Apple</t>
        </is>
      </c>
      <c r="J6" s="34" t="inlineStr">
        <is>
          <t>Confidential</t>
        </is>
      </c>
      <c r="K6" s="34" t="inlineStr">
        <is>
          <t>Yes</t>
        </is>
      </c>
      <c r="L6" s="34" t="inlineStr">
        <is>
          <t>No</t>
        </is>
      </c>
      <c r="M6" s="34" t="n">
        <v>2</v>
      </c>
      <c r="N6" s="34" t="n">
        <v>2</v>
      </c>
      <c r="O6" s="34" t="n">
        <v>2</v>
      </c>
      <c r="P6" s="31" t="str">
        <f>IF(COUNT(M6:O6)=0,"",IF(MAX(M6:O6)&gt;=3,"High",IF(MAX(M6:O6)=2,"Medium","Low")))</f>
        <v>Medium</v>
      </c>
      <c r="Q6" s="34" t="inlineStr">
        <is>
          <t>Yes</t>
        </is>
      </c>
      <c r="R6" s="34" t="inlineStr">
        <is>
          <t>Yes</t>
        </is>
      </c>
      <c r="S6" s="34" t="inlineStr">
        <is>
          <t>N/A</t>
        </is>
      </c>
      <c r="T6" s="34" t="inlineStr">
        <is>
          <t>Active</t>
        </is>
      </c>
      <c r="U6" s="35" t="n">
        <v>46235</v>
      </c>
      <c r="V6" s="33">
        <f>IF(OR(U6="",P6="",T6="Retired"),"",EDATE(U6,VLOOKUP(P6,REVIEW_TABLE,2,FALSE)))</f>
        <v>46600.0</v>
      </c>
      <c r="W6" s="31" t="str">
        <f>IF(B6="","",IF(T6="Retired","Retired",IF(U6="","Never reviewed",IF(V6="","",IF(V6&lt;TODAY(),"Overdue",IF(V6-TODAY()&lt;=DUE_SOON_DAYS,"Due soon","Current"))))))</f>
        <v>Current</v>
      </c>
      <c r="X6" s="31" t="str">
        <f>IF(OR(B6="",T6="Retired"),"",IF(AND(J6="Restricted",Q6="No"),"Gap: encrypt",IF(AND(OR(J6="Confidential",J6="Restricted"),R6="No"),"Gap: enable MFA",IF(AND(P6="High",S6="No"),"Gap: back up",IF(OR(J6="",P6="",Q6="",R6="",S6=""),"Incomplete","OK")))))</f>
        <v>OK</v>
      </c>
      <c r="Y6" s="35" t="n"/>
      <c r="Z6" s="34" t="n"/>
    </row>
    <row r="7">
      <c r="A7" s="9" t="inlineStr">
        <is>
          <t>A-005</t>
        </is>
      </c>
      <c r="B7" s="9" t="inlineStr">
        <is>
          <t>Payroll provider</t>
        </is>
      </c>
      <c r="C7" s="9" t="inlineStr">
        <is>
          <t>Supplier service</t>
        </is>
      </c>
      <c r="D7" s="9" t="inlineStr">
        <is>
          <t>Payroll and HR data</t>
        </is>
      </c>
      <c r="E7" s="9" t="inlineStr">
        <is>
          <t>People</t>
        </is>
      </c>
      <c r="F7" s="9" t="inlineStr">
        <is>
          <t>Finance Lead</t>
        </is>
      </c>
      <c r="G7" s="9" t="inlineStr">
        <is>
          <t>Finance Lead</t>
        </is>
      </c>
      <c r="H7" s="9" t="inlineStr">
        <is>
          <t>Vendor cloud</t>
        </is>
      </c>
      <c r="I7" s="9" t="inlineStr">
        <is>
          <t>Gusto</t>
        </is>
      </c>
      <c r="J7" s="9" t="inlineStr">
        <is>
          <t>Restricted</t>
        </is>
      </c>
      <c r="K7" s="9" t="inlineStr">
        <is>
          <t>Yes</t>
        </is>
      </c>
      <c r="L7" s="9" t="inlineStr">
        <is>
          <t>No</t>
        </is>
      </c>
      <c r="M7" s="9" t="n">
        <v>3</v>
      </c>
      <c r="N7" s="9" t="n">
        <v>2</v>
      </c>
      <c r="O7" s="9" t="n">
        <v>1</v>
      </c>
      <c r="P7" s="31" t="str">
        <f>IF(COUNT(M7:O7)=0,"",IF(MAX(M7:O7)&gt;=3,"High",IF(MAX(M7:O7)=2,"Medium","Low")))</f>
        <v>High</v>
      </c>
      <c r="Q7" s="9" t="inlineStr">
        <is>
          <t>Yes</t>
        </is>
      </c>
      <c r="R7" s="9" t="inlineStr">
        <is>
          <t>No</t>
        </is>
      </c>
      <c r="S7" s="9" t="inlineStr">
        <is>
          <t>N/A</t>
        </is>
      </c>
      <c r="T7" s="9" t="inlineStr">
        <is>
          <t>Active</t>
        </is>
      </c>
      <c r="U7" s="32" t="n">
        <v>46082</v>
      </c>
      <c r="V7" s="33">
        <f>IF(OR(U7="",P7="",T7="Retired"),"",EDATE(U7,VLOOKUP(P7,REVIEW_TABLE,2,FALSE)))</f>
        <v>46266.0</v>
      </c>
      <c r="W7" s="31" t="str">
        <f>IF(B7="","",IF(T7="Retired","Retired",IF(U7="","Never reviewed",IF(V7="","",IF(V7&lt;TODAY(),"Overdue",IF(V7-TODAY()&lt;=DUE_SOON_DAYS,"Due soon","Current"))))))</f>
        <v>Overdue</v>
      </c>
      <c r="X7" s="31" t="str">
        <f>IF(OR(B7="",T7="Retired"),"",IF(AND(J7="Restricted",Q7="No"),"Gap: encrypt",IF(AND(OR(J7="Confidential",J7="Restricted"),R7="No"),"Gap: enable MFA",IF(AND(P7="High",S7="No"),"Gap: back up",IF(OR(J7="",P7="",Q7="",R7="",S7=""),"Incomplete","OK")))))</f>
        <v>Gap: enable MFA</v>
      </c>
      <c r="Y7" s="32" t="n"/>
      <c r="Z7" s="9" t="n"/>
    </row>
    <row r="8">
      <c r="A8" s="34" t="inlineStr">
        <is>
          <t>A-006</t>
        </is>
      </c>
      <c r="B8" s="34" t="inlineStr">
        <is>
          <t>Marketing website</t>
        </is>
      </c>
      <c r="C8" s="34" t="inlineStr">
        <is>
          <t>Application</t>
        </is>
      </c>
      <c r="D8" s="34" t="inlineStr">
        <is>
          <t>Public website</t>
        </is>
      </c>
      <c r="E8" s="34" t="inlineStr">
        <is>
          <t>Marketing</t>
        </is>
      </c>
      <c r="F8" s="34" t="inlineStr">
        <is>
          <t>Marketing Lead</t>
        </is>
      </c>
      <c r="G8" s="34" t="inlineStr">
        <is>
          <t>Web Lead</t>
        </is>
      </c>
      <c r="H8" s="34" t="inlineStr">
        <is>
          <t>Cloudflare</t>
        </is>
      </c>
      <c r="I8" s="34" t="inlineStr">
        <is>
          <t>Cloudflare</t>
        </is>
      </c>
      <c r="J8" s="34" t="inlineStr">
        <is>
          <t>Public</t>
        </is>
      </c>
      <c r="K8" s="34" t="inlineStr">
        <is>
          <t>No</t>
        </is>
      </c>
      <c r="L8" s="34" t="inlineStr">
        <is>
          <t>No</t>
        </is>
      </c>
      <c r="M8" s="34" t="n">
        <v>1</v>
      </c>
      <c r="N8" s="34" t="n">
        <v>2</v>
      </c>
      <c r="O8" s="34" t="n">
        <v>2</v>
      </c>
      <c r="P8" s="31" t="str">
        <f>IF(COUNT(M8:O8)=0,"",IF(MAX(M8:O8)&gt;=3,"High",IF(MAX(M8:O8)=2,"Medium","Low")))</f>
        <v>Medium</v>
      </c>
      <c r="Q8" s="34" t="inlineStr">
        <is>
          <t>N/A</t>
        </is>
      </c>
      <c r="R8" s="34" t="inlineStr">
        <is>
          <t>Yes</t>
        </is>
      </c>
      <c r="S8" s="34" t="inlineStr">
        <is>
          <t>Yes</t>
        </is>
      </c>
      <c r="T8" s="34" t="inlineStr">
        <is>
          <t>Active</t>
        </is>
      </c>
      <c r="U8" s="35" t="n"/>
      <c r="V8" s="33" t="str">
        <f>IF(OR(U8="",P8="",T8="Retired"),"",EDATE(U8,VLOOKUP(P8,REVIEW_TABLE,2,FALSE)))</f>
        <v/>
      </c>
      <c r="W8" s="31" t="str">
        <f>IF(B8="","",IF(T8="Retired","Retired",IF(U8="","Never reviewed",IF(V8="","",IF(V8&lt;TODAY(),"Overdue",IF(V8-TODAY()&lt;=DUE_SOON_DAYS,"Due soon","Current"))))))</f>
        <v>Never reviewed</v>
      </c>
      <c r="X8" s="31" t="str">
        <f>IF(OR(B8="",T8="Retired"),"",IF(AND(J8="Restricted",Q8="No"),"Gap: encrypt",IF(AND(OR(J8="Confidential",J8="Restricted"),R8="No"),"Gap: enable MFA",IF(AND(P8="High",S8="No"),"Gap: back up",IF(OR(J8="",P8="",Q8="",R8="",S8=""),"Incomplete","OK")))))</f>
        <v>OK</v>
      </c>
      <c r="Y8" s="35" t="n"/>
      <c r="Z8" s="34" t="n"/>
    </row>
    <row r="9">
      <c r="A9" s="9" t="n"/>
      <c r="B9" s="9" t="n"/>
      <c r="C9" s="9" t="n"/>
      <c r="D9" s="9" t="n"/>
      <c r="E9" s="9" t="n"/>
      <c r="F9" s="9" t="n"/>
      <c r="G9" s="9" t="n"/>
      <c r="H9" s="9" t="n"/>
      <c r="I9" s="9" t="n"/>
      <c r="J9" s="9" t="n"/>
      <c r="K9" s="9" t="n"/>
      <c r="L9" s="9" t="n"/>
      <c r="M9" s="9" t="n"/>
      <c r="N9" s="9" t="n"/>
      <c r="O9" s="9" t="n"/>
      <c r="P9" s="31" t="str">
        <f>IF(COUNT(M9:O9)=0,"",IF(MAX(M9:O9)&gt;=3,"High",IF(MAX(M9:O9)=2,"Medium","Low")))</f>
        <v/>
      </c>
      <c r="Q9" s="9" t="n"/>
      <c r="R9" s="9" t="n"/>
      <c r="S9" s="9" t="n"/>
      <c r="T9" s="9" t="n"/>
      <c r="U9" s="32" t="n"/>
      <c r="V9" s="33" t="str">
        <f>IF(OR(U9="",P9="",T9="Retired"),"",EDATE(U9,VLOOKUP(P9,REVIEW_TABLE,2,FALSE)))</f>
        <v/>
      </c>
      <c r="W9" s="31" t="str">
        <f>IF(B9="","",IF(T9="Retired","Retired",IF(U9="","Never reviewed",IF(V9="","",IF(V9&lt;TODAY(),"Overdue",IF(V9-TODAY()&lt;=DUE_SOON_DAYS,"Due soon","Current"))))))</f>
        <v/>
      </c>
      <c r="X9" s="31" t="str">
        <f>IF(OR(B9="",T9="Retired"),"",IF(AND(J9="Restricted",Q9="No"),"Gap: encrypt",IF(AND(OR(J9="Confidential",J9="Restricted"),R9="No"),"Gap: enable MFA",IF(AND(P9="High",S9="No"),"Gap: back up",IF(OR(J9="",P9="",Q9="",R9="",S9=""),"Incomplete","OK")))))</f>
        <v/>
      </c>
      <c r="Y9" s="32" t="n"/>
      <c r="Z9" s="9" t="n"/>
    </row>
    <row r="10">
      <c r="A10" s="34" t="n"/>
      <c r="B10" s="34" t="n"/>
      <c r="C10" s="34" t="n"/>
      <c r="D10" s="34" t="n"/>
      <c r="E10" s="34" t="n"/>
      <c r="F10" s="34" t="n"/>
      <c r="G10" s="34" t="n"/>
      <c r="H10" s="34" t="n"/>
      <c r="I10" s="34" t="n"/>
      <c r="J10" s="34" t="n"/>
      <c r="K10" s="34" t="n"/>
      <c r="L10" s="34" t="n"/>
      <c r="M10" s="34" t="n"/>
      <c r="N10" s="34" t="n"/>
      <c r="O10" s="34" t="n"/>
      <c r="P10" s="31" t="str">
        <f>IF(COUNT(M10:O10)=0,"",IF(MAX(M10:O10)&gt;=3,"High",IF(MAX(M10:O10)=2,"Medium","Low")))</f>
        <v/>
      </c>
      <c r="Q10" s="34" t="n"/>
      <c r="R10" s="34" t="n"/>
      <c r="S10" s="34" t="n"/>
      <c r="T10" s="34" t="n"/>
      <c r="U10" s="35" t="n"/>
      <c r="V10" s="33" t="str">
        <f>IF(OR(U10="",P10="",T10="Retired"),"",EDATE(U10,VLOOKUP(P10,REVIEW_TABLE,2,FALSE)))</f>
        <v/>
      </c>
      <c r="W10" s="31" t="str">
        <f>IF(B10="","",IF(T10="Retired","Retired",IF(U10="","Never reviewed",IF(V10="","",IF(V10&lt;TODAY(),"Overdue",IF(V10-TODAY()&lt;=DUE_SOON_DAYS,"Due soon","Current"))))))</f>
        <v/>
      </c>
      <c r="X10" s="31" t="str">
        <f>IF(OR(B10="",T10="Retired"),"",IF(AND(J10="Restricted",Q10="No"),"Gap: encrypt",IF(AND(OR(J10="Confidential",J10="Restricted"),R10="No"),"Gap: enable MFA",IF(AND(P10="High",S10="No"),"Gap: back up",IF(OR(J10="",P10="",Q10="",R10="",S10=""),"Incomplete","OK")))))</f>
        <v/>
      </c>
      <c r="Y10" s="35" t="n"/>
      <c r="Z10" s="34" t="n"/>
    </row>
    <row r="11">
      <c r="A11" s="9" t="n"/>
      <c r="B11" s="9" t="n"/>
      <c r="C11" s="9" t="n"/>
      <c r="D11" s="9" t="n"/>
      <c r="E11" s="9" t="n"/>
      <c r="F11" s="9" t="n"/>
      <c r="G11" s="9" t="n"/>
      <c r="H11" s="9" t="n"/>
      <c r="I11" s="9" t="n"/>
      <c r="J11" s="9" t="n"/>
      <c r="K11" s="9" t="n"/>
      <c r="L11" s="9" t="n"/>
      <c r="M11" s="9" t="n"/>
      <c r="N11" s="9" t="n"/>
      <c r="O11" s="9" t="n"/>
      <c r="P11" s="31" t="str">
        <f>IF(COUNT(M11:O11)=0,"",IF(MAX(M11:O11)&gt;=3,"High",IF(MAX(M11:O11)=2,"Medium","Low")))</f>
        <v/>
      </c>
      <c r="Q11" s="9" t="n"/>
      <c r="R11" s="9" t="n"/>
      <c r="S11" s="9" t="n"/>
      <c r="T11" s="9" t="n"/>
      <c r="U11" s="32" t="n"/>
      <c r="V11" s="33" t="str">
        <f>IF(OR(U11="",P11="",T11="Retired"),"",EDATE(U11,VLOOKUP(P11,REVIEW_TABLE,2,FALSE)))</f>
        <v/>
      </c>
      <c r="W11" s="31" t="str">
        <f>IF(B11="","",IF(T11="Retired","Retired",IF(U11="","Never reviewed",IF(V11="","",IF(V11&lt;TODAY(),"Overdue",IF(V11-TODAY()&lt;=DUE_SOON_DAYS,"Due soon","Current"))))))</f>
        <v/>
      </c>
      <c r="X11" s="31" t="str">
        <f>IF(OR(B11="",T11="Retired"),"",IF(AND(J11="Restricted",Q11="No"),"Gap: encrypt",IF(AND(OR(J11="Confidential",J11="Restricted"),R11="No"),"Gap: enable MFA",IF(AND(P11="High",S11="No"),"Gap: back up",IF(OR(J11="",P11="",Q11="",R11="",S11=""),"Incomplete","OK")))))</f>
        <v/>
      </c>
      <c r="Y11" s="32" t="n"/>
      <c r="Z11" s="9" t="n"/>
    </row>
    <row r="12">
      <c r="A12" s="34" t="n"/>
      <c r="B12" s="34" t="n"/>
      <c r="C12" s="34" t="n"/>
      <c r="D12" s="34" t="n"/>
      <c r="E12" s="34" t="n"/>
      <c r="F12" s="34" t="n"/>
      <c r="G12" s="34" t="n"/>
      <c r="H12" s="34" t="n"/>
      <c r="I12" s="34" t="n"/>
      <c r="J12" s="34" t="n"/>
      <c r="K12" s="34" t="n"/>
      <c r="L12" s="34" t="n"/>
      <c r="M12" s="34" t="n"/>
      <c r="N12" s="34" t="n"/>
      <c r="O12" s="34" t="n"/>
      <c r="P12" s="31" t="str">
        <f>IF(COUNT(M12:O12)=0,"",IF(MAX(M12:O12)&gt;=3,"High",IF(MAX(M12:O12)=2,"Medium","Low")))</f>
        <v/>
      </c>
      <c r="Q12" s="34" t="n"/>
      <c r="R12" s="34" t="n"/>
      <c r="S12" s="34" t="n"/>
      <c r="T12" s="34" t="n"/>
      <c r="U12" s="35" t="n"/>
      <c r="V12" s="33" t="str">
        <f>IF(OR(U12="",P12="",T12="Retired"),"",EDATE(U12,VLOOKUP(P12,REVIEW_TABLE,2,FALSE)))</f>
        <v/>
      </c>
      <c r="W12" s="31" t="str">
        <f>IF(B12="","",IF(T12="Retired","Retired",IF(U12="","Never reviewed",IF(V12="","",IF(V12&lt;TODAY(),"Overdue",IF(V12-TODAY()&lt;=DUE_SOON_DAYS,"Due soon","Current"))))))</f>
        <v/>
      </c>
      <c r="X12" s="31" t="str">
        <f>IF(OR(B12="",T12="Retired"),"",IF(AND(J12="Restricted",Q12="No"),"Gap: encrypt",IF(AND(OR(J12="Confidential",J12="Restricted"),R12="No"),"Gap: enable MFA",IF(AND(P12="High",S12="No"),"Gap: back up",IF(OR(J12="",P12="",Q12="",R12="",S12=""),"Incomplete","OK")))))</f>
        <v/>
      </c>
      <c r="Y12" s="35" t="n"/>
      <c r="Z12" s="34" t="n"/>
    </row>
    <row r="13">
      <c r="A13" s="9" t="n"/>
      <c r="B13" s="9" t="n"/>
      <c r="C13" s="9" t="n"/>
      <c r="D13" s="9" t="n"/>
      <c r="E13" s="9" t="n"/>
      <c r="F13" s="9" t="n"/>
      <c r="G13" s="9" t="n"/>
      <c r="H13" s="9" t="n"/>
      <c r="I13" s="9" t="n"/>
      <c r="J13" s="9" t="n"/>
      <c r="K13" s="9" t="n"/>
      <c r="L13" s="9" t="n"/>
      <c r="M13" s="9" t="n"/>
      <c r="N13" s="9" t="n"/>
      <c r="O13" s="9" t="n"/>
      <c r="P13" s="31" t="str">
        <f>IF(COUNT(M13:O13)=0,"",IF(MAX(M13:O13)&gt;=3,"High",IF(MAX(M13:O13)=2,"Medium","Low")))</f>
        <v/>
      </c>
      <c r="Q13" s="9" t="n"/>
      <c r="R13" s="9" t="n"/>
      <c r="S13" s="9" t="n"/>
      <c r="T13" s="9" t="n"/>
      <c r="U13" s="32" t="n"/>
      <c r="V13" s="33" t="str">
        <f>IF(OR(U13="",P13="",T13="Retired"),"",EDATE(U13,VLOOKUP(P13,REVIEW_TABLE,2,FALSE)))</f>
        <v/>
      </c>
      <c r="W13" s="31" t="str">
        <f>IF(B13="","",IF(T13="Retired","Retired",IF(U13="","Never reviewed",IF(V13="","",IF(V13&lt;TODAY(),"Overdue",IF(V13-TODAY()&lt;=DUE_SOON_DAYS,"Due soon","Current"))))))</f>
        <v/>
      </c>
      <c r="X13" s="31" t="str">
        <f>IF(OR(B13="",T13="Retired"),"",IF(AND(J13="Restricted",Q13="No"),"Gap: encrypt",IF(AND(OR(J13="Confidential",J13="Restricted"),R13="No"),"Gap: enable MFA",IF(AND(P13="High",S13="No"),"Gap: back up",IF(OR(J13="",P13="",Q13="",R13="",S13=""),"Incomplete","OK")))))</f>
        <v/>
      </c>
      <c r="Y13" s="32" t="n"/>
      <c r="Z13" s="9" t="n"/>
    </row>
    <row r="14">
      <c r="A14" s="34" t="n"/>
      <c r="B14" s="34" t="n"/>
      <c r="C14" s="34" t="n"/>
      <c r="D14" s="34" t="n"/>
      <c r="E14" s="34" t="n"/>
      <c r="F14" s="34" t="n"/>
      <c r="G14" s="34" t="n"/>
      <c r="H14" s="34" t="n"/>
      <c r="I14" s="34" t="n"/>
      <c r="J14" s="34" t="n"/>
      <c r="K14" s="34" t="n"/>
      <c r="L14" s="34" t="n"/>
      <c r="M14" s="34" t="n"/>
      <c r="N14" s="34" t="n"/>
      <c r="O14" s="34" t="n"/>
      <c r="P14" s="31" t="str">
        <f>IF(COUNT(M14:O14)=0,"",IF(MAX(M14:O14)&gt;=3,"High",IF(MAX(M14:O14)=2,"Medium","Low")))</f>
        <v/>
      </c>
      <c r="Q14" s="34" t="n"/>
      <c r="R14" s="34" t="n"/>
      <c r="S14" s="34" t="n"/>
      <c r="T14" s="34" t="n"/>
      <c r="U14" s="35" t="n"/>
      <c r="V14" s="33" t="str">
        <f>IF(OR(U14="",P14="",T14="Retired"),"",EDATE(U14,VLOOKUP(P14,REVIEW_TABLE,2,FALSE)))</f>
        <v/>
      </c>
      <c r="W14" s="31" t="str">
        <f>IF(B14="","",IF(T14="Retired","Retired",IF(U14="","Never reviewed",IF(V14="","",IF(V14&lt;TODAY(),"Overdue",IF(V14-TODAY()&lt;=DUE_SOON_DAYS,"Due soon","Current"))))))</f>
        <v/>
      </c>
      <c r="X14" s="31" t="str">
        <f>IF(OR(B14="",T14="Retired"),"",IF(AND(J14="Restricted",Q14="No"),"Gap: encrypt",IF(AND(OR(J14="Confidential",J14="Restricted"),R14="No"),"Gap: enable MFA",IF(AND(P14="High",S14="No"),"Gap: back up",IF(OR(J14="",P14="",Q14="",R14="",S14=""),"Incomplete","OK")))))</f>
        <v/>
      </c>
      <c r="Y14" s="35" t="n"/>
      <c r="Z14" s="34" t="n"/>
    </row>
    <row r="15">
      <c r="A15" s="9" t="n"/>
      <c r="B15" s="9" t="n"/>
      <c r="C15" s="9" t="n"/>
      <c r="D15" s="9" t="n"/>
      <c r="E15" s="9" t="n"/>
      <c r="F15" s="9" t="n"/>
      <c r="G15" s="9" t="n"/>
      <c r="H15" s="9" t="n"/>
      <c r="I15" s="9" t="n"/>
      <c r="J15" s="9" t="n"/>
      <c r="K15" s="9" t="n"/>
      <c r="L15" s="9" t="n"/>
      <c r="M15" s="9" t="n"/>
      <c r="N15" s="9" t="n"/>
      <c r="O15" s="9" t="n"/>
      <c r="P15" s="31" t="str">
        <f>IF(COUNT(M15:O15)=0,"",IF(MAX(M15:O15)&gt;=3,"High",IF(MAX(M15:O15)=2,"Medium","Low")))</f>
        <v/>
      </c>
      <c r="Q15" s="9" t="n"/>
      <c r="R15" s="9" t="n"/>
      <c r="S15" s="9" t="n"/>
      <c r="T15" s="9" t="n"/>
      <c r="U15" s="32" t="n"/>
      <c r="V15" s="33" t="str">
        <f>IF(OR(U15="",P15="",T15="Retired"),"",EDATE(U15,VLOOKUP(P15,REVIEW_TABLE,2,FALSE)))</f>
        <v/>
      </c>
      <c r="W15" s="31" t="str">
        <f>IF(B15="","",IF(T15="Retired","Retired",IF(U15="","Never reviewed",IF(V15="","",IF(V15&lt;TODAY(),"Overdue",IF(V15-TODAY()&lt;=DUE_SOON_DAYS,"Due soon","Current"))))))</f>
        <v/>
      </c>
      <c r="X15" s="31" t="str">
        <f>IF(OR(B15="",T15="Retired"),"",IF(AND(J15="Restricted",Q15="No"),"Gap: encrypt",IF(AND(OR(J15="Confidential",J15="Restricted"),R15="No"),"Gap: enable MFA",IF(AND(P15="High",S15="No"),"Gap: back up",IF(OR(J15="",P15="",Q15="",R15="",S15=""),"Incomplete","OK")))))</f>
        <v/>
      </c>
      <c r="Y15" s="32" t="n"/>
      <c r="Z15" s="9" t="n"/>
    </row>
    <row r="16">
      <c r="A16" s="34" t="n"/>
      <c r="B16" s="34" t="n"/>
      <c r="C16" s="34" t="n"/>
      <c r="D16" s="34" t="n"/>
      <c r="E16" s="34" t="n"/>
      <c r="F16" s="34" t="n"/>
      <c r="G16" s="34" t="n"/>
      <c r="H16" s="34" t="n"/>
      <c r="I16" s="34" t="n"/>
      <c r="J16" s="34" t="n"/>
      <c r="K16" s="34" t="n"/>
      <c r="L16" s="34" t="n"/>
      <c r="M16" s="34" t="n"/>
      <c r="N16" s="34" t="n"/>
      <c r="O16" s="34" t="n"/>
      <c r="P16" s="31" t="str">
        <f>IF(COUNT(M16:O16)=0,"",IF(MAX(M16:O16)&gt;=3,"High",IF(MAX(M16:O16)=2,"Medium","Low")))</f>
        <v/>
      </c>
      <c r="Q16" s="34" t="n"/>
      <c r="R16" s="34" t="n"/>
      <c r="S16" s="34" t="n"/>
      <c r="T16" s="34" t="n"/>
      <c r="U16" s="35" t="n"/>
      <c r="V16" s="33" t="str">
        <f>IF(OR(U16="",P16="",T16="Retired"),"",EDATE(U16,VLOOKUP(P16,REVIEW_TABLE,2,FALSE)))</f>
        <v/>
      </c>
      <c r="W16" s="31" t="str">
        <f>IF(B16="","",IF(T16="Retired","Retired",IF(U16="","Never reviewed",IF(V16="","",IF(V16&lt;TODAY(),"Overdue",IF(V16-TODAY()&lt;=DUE_SOON_DAYS,"Due soon","Current"))))))</f>
        <v/>
      </c>
      <c r="X16" s="31" t="str">
        <f>IF(OR(B16="",T16="Retired"),"",IF(AND(J16="Restricted",Q16="No"),"Gap: encrypt",IF(AND(OR(J16="Confidential",J16="Restricted"),R16="No"),"Gap: enable MFA",IF(AND(P16="High",S16="No"),"Gap: back up",IF(OR(J16="",P16="",Q16="",R16="",S16=""),"Incomplete","OK")))))</f>
        <v/>
      </c>
      <c r="Y16" s="35" t="n"/>
      <c r="Z16" s="34" t="n"/>
    </row>
    <row r="17">
      <c r="A17" s="9" t="n"/>
      <c r="B17" s="9" t="n"/>
      <c r="C17" s="9" t="n"/>
      <c r="D17" s="9" t="n"/>
      <c r="E17" s="9" t="n"/>
      <c r="F17" s="9" t="n"/>
      <c r="G17" s="9" t="n"/>
      <c r="H17" s="9" t="n"/>
      <c r="I17" s="9" t="n"/>
      <c r="J17" s="9" t="n"/>
      <c r="K17" s="9" t="n"/>
      <c r="L17" s="9" t="n"/>
      <c r="M17" s="9" t="n"/>
      <c r="N17" s="9" t="n"/>
      <c r="O17" s="9" t="n"/>
      <c r="P17" s="31" t="str">
        <f>IF(COUNT(M17:O17)=0,"",IF(MAX(M17:O17)&gt;=3,"High",IF(MAX(M17:O17)=2,"Medium","Low")))</f>
        <v/>
      </c>
      <c r="Q17" s="9" t="n"/>
      <c r="R17" s="9" t="n"/>
      <c r="S17" s="9" t="n"/>
      <c r="T17" s="9" t="n"/>
      <c r="U17" s="32" t="n"/>
      <c r="V17" s="33" t="str">
        <f>IF(OR(U17="",P17="",T17="Retired"),"",EDATE(U17,VLOOKUP(P17,REVIEW_TABLE,2,FALSE)))</f>
        <v/>
      </c>
      <c r="W17" s="31" t="str">
        <f>IF(B17="","",IF(T17="Retired","Retired",IF(U17="","Never reviewed",IF(V17="","",IF(V17&lt;TODAY(),"Overdue",IF(V17-TODAY()&lt;=DUE_SOON_DAYS,"Due soon","Current"))))))</f>
        <v/>
      </c>
      <c r="X17" s="31" t="str">
        <f>IF(OR(B17="",T17="Retired"),"",IF(AND(J17="Restricted",Q17="No"),"Gap: encrypt",IF(AND(OR(J17="Confidential",J17="Restricted"),R17="No"),"Gap: enable MFA",IF(AND(P17="High",S17="No"),"Gap: back up",IF(OR(J17="",P17="",Q17="",R17="",S17=""),"Incomplete","OK")))))</f>
        <v/>
      </c>
      <c r="Y17" s="32" t="n"/>
      <c r="Z17" s="9" t="n"/>
    </row>
    <row r="18">
      <c r="A18" s="34" t="n"/>
      <c r="B18" s="34" t="n"/>
      <c r="C18" s="34" t="n"/>
      <c r="D18" s="34" t="n"/>
      <c r="E18" s="34" t="n"/>
      <c r="F18" s="34" t="n"/>
      <c r="G18" s="34" t="n"/>
      <c r="H18" s="34" t="n"/>
      <c r="I18" s="34" t="n"/>
      <c r="J18" s="34" t="n"/>
      <c r="K18" s="34" t="n"/>
      <c r="L18" s="34" t="n"/>
      <c r="M18" s="34" t="n"/>
      <c r="N18" s="34" t="n"/>
      <c r="O18" s="34" t="n"/>
      <c r="P18" s="31" t="str">
        <f>IF(COUNT(M18:O18)=0,"",IF(MAX(M18:O18)&gt;=3,"High",IF(MAX(M18:O18)=2,"Medium","Low")))</f>
        <v/>
      </c>
      <c r="Q18" s="34" t="n"/>
      <c r="R18" s="34" t="n"/>
      <c r="S18" s="34" t="n"/>
      <c r="T18" s="34" t="n"/>
      <c r="U18" s="35" t="n"/>
      <c r="V18" s="33" t="str">
        <f>IF(OR(U18="",P18="",T18="Retired"),"",EDATE(U18,VLOOKUP(P18,REVIEW_TABLE,2,FALSE)))</f>
        <v/>
      </c>
      <c r="W18" s="31" t="str">
        <f>IF(B18="","",IF(T18="Retired","Retired",IF(U18="","Never reviewed",IF(V18="","",IF(V18&lt;TODAY(),"Overdue",IF(V18-TODAY()&lt;=DUE_SOON_DAYS,"Due soon","Current"))))))</f>
        <v/>
      </c>
      <c r="X18" s="31" t="str">
        <f>IF(OR(B18="",T18="Retired"),"",IF(AND(J18="Restricted",Q18="No"),"Gap: encrypt",IF(AND(OR(J18="Confidential",J18="Restricted"),R18="No"),"Gap: enable MFA",IF(AND(P18="High",S18="No"),"Gap: back up",IF(OR(J18="",P18="",Q18="",R18="",S18=""),"Incomplete","OK")))))</f>
        <v/>
      </c>
      <c r="Y18" s="35" t="n"/>
      <c r="Z18" s="34" t="n"/>
    </row>
    <row r="19">
      <c r="A19" s="9" t="n"/>
      <c r="B19" s="9" t="n"/>
      <c r="C19" s="9" t="n"/>
      <c r="D19" s="9" t="n"/>
      <c r="E19" s="9" t="n"/>
      <c r="F19" s="9" t="n"/>
      <c r="G19" s="9" t="n"/>
      <c r="H19" s="9" t="n"/>
      <c r="I19" s="9" t="n"/>
      <c r="J19" s="9" t="n"/>
      <c r="K19" s="9" t="n"/>
      <c r="L19" s="9" t="n"/>
      <c r="M19" s="9" t="n"/>
      <c r="N19" s="9" t="n"/>
      <c r="O19" s="9" t="n"/>
      <c r="P19" s="31" t="str">
        <f>IF(COUNT(M19:O19)=0,"",IF(MAX(M19:O19)&gt;=3,"High",IF(MAX(M19:O19)=2,"Medium","Low")))</f>
        <v/>
      </c>
      <c r="Q19" s="9" t="n"/>
      <c r="R19" s="9" t="n"/>
      <c r="S19" s="9" t="n"/>
      <c r="T19" s="9" t="n"/>
      <c r="U19" s="32" t="n"/>
      <c r="V19" s="33" t="str">
        <f>IF(OR(U19="",P19="",T19="Retired"),"",EDATE(U19,VLOOKUP(P19,REVIEW_TABLE,2,FALSE)))</f>
        <v/>
      </c>
      <c r="W19" s="31" t="str">
        <f>IF(B19="","",IF(T19="Retired","Retired",IF(U19="","Never reviewed",IF(V19="","",IF(V19&lt;TODAY(),"Overdue",IF(V19-TODAY()&lt;=DUE_SOON_DAYS,"Due soon","Current"))))))</f>
        <v/>
      </c>
      <c r="X19" s="31" t="str">
        <f>IF(OR(B19="",T19="Retired"),"",IF(AND(J19="Restricted",Q19="No"),"Gap: encrypt",IF(AND(OR(J19="Confidential",J19="Restricted"),R19="No"),"Gap: enable MFA",IF(AND(P19="High",S19="No"),"Gap: back up",IF(OR(J19="",P19="",Q19="",R19="",S19=""),"Incomplete","OK")))))</f>
        <v/>
      </c>
      <c r="Y19" s="32" t="n"/>
      <c r="Z19" s="9" t="n"/>
    </row>
    <row r="20">
      <c r="A20" s="34" t="n"/>
      <c r="B20" s="34" t="n"/>
      <c r="C20" s="34" t="n"/>
      <c r="D20" s="34" t="n"/>
      <c r="E20" s="34" t="n"/>
      <c r="F20" s="34" t="n"/>
      <c r="G20" s="34" t="n"/>
      <c r="H20" s="34" t="n"/>
      <c r="I20" s="34" t="n"/>
      <c r="J20" s="34" t="n"/>
      <c r="K20" s="34" t="n"/>
      <c r="L20" s="34" t="n"/>
      <c r="M20" s="34" t="n"/>
      <c r="N20" s="34" t="n"/>
      <c r="O20" s="34" t="n"/>
      <c r="P20" s="31" t="str">
        <f>IF(COUNT(M20:O20)=0,"",IF(MAX(M20:O20)&gt;=3,"High",IF(MAX(M20:O20)=2,"Medium","Low")))</f>
        <v/>
      </c>
      <c r="Q20" s="34" t="n"/>
      <c r="R20" s="34" t="n"/>
      <c r="S20" s="34" t="n"/>
      <c r="T20" s="34" t="n"/>
      <c r="U20" s="35" t="n"/>
      <c r="V20" s="33" t="str">
        <f>IF(OR(U20="",P20="",T20="Retired"),"",EDATE(U20,VLOOKUP(P20,REVIEW_TABLE,2,FALSE)))</f>
        <v/>
      </c>
      <c r="W20" s="31" t="str">
        <f>IF(B20="","",IF(T20="Retired","Retired",IF(U20="","Never reviewed",IF(V20="","",IF(V20&lt;TODAY(),"Overdue",IF(V20-TODAY()&lt;=DUE_SOON_DAYS,"Due soon","Current"))))))</f>
        <v/>
      </c>
      <c r="X20" s="31" t="str">
        <f>IF(OR(B20="",T20="Retired"),"",IF(AND(J20="Restricted",Q20="No"),"Gap: encrypt",IF(AND(OR(J20="Confidential",J20="Restricted"),R20="No"),"Gap: enable MFA",IF(AND(P20="High",S20="No"),"Gap: back up",IF(OR(J20="",P20="",Q20="",R20="",S20=""),"Incomplete","OK")))))</f>
        <v/>
      </c>
      <c r="Y20" s="35" t="n"/>
      <c r="Z20" s="34" t="n"/>
    </row>
    <row r="21">
      <c r="A21" s="9" t="n"/>
      <c r="B21" s="9" t="n"/>
      <c r="C21" s="9" t="n"/>
      <c r="D21" s="9" t="n"/>
      <c r="E21" s="9" t="n"/>
      <c r="F21" s="9" t="n"/>
      <c r="G21" s="9" t="n"/>
      <c r="H21" s="9" t="n"/>
      <c r="I21" s="9" t="n"/>
      <c r="J21" s="9" t="n"/>
      <c r="K21" s="9" t="n"/>
      <c r="L21" s="9" t="n"/>
      <c r="M21" s="9" t="n"/>
      <c r="N21" s="9" t="n"/>
      <c r="O21" s="9" t="n"/>
      <c r="P21" s="31" t="str">
        <f>IF(COUNT(M21:O21)=0,"",IF(MAX(M21:O21)&gt;=3,"High",IF(MAX(M21:O21)=2,"Medium","Low")))</f>
        <v/>
      </c>
      <c r="Q21" s="9" t="n"/>
      <c r="R21" s="9" t="n"/>
      <c r="S21" s="9" t="n"/>
      <c r="T21" s="9" t="n"/>
      <c r="U21" s="32" t="n"/>
      <c r="V21" s="33" t="str">
        <f>IF(OR(U21="",P21="",T21="Retired"),"",EDATE(U21,VLOOKUP(P21,REVIEW_TABLE,2,FALSE)))</f>
        <v/>
      </c>
      <c r="W21" s="31" t="str">
        <f>IF(B21="","",IF(T21="Retired","Retired",IF(U21="","Never reviewed",IF(V21="","",IF(V21&lt;TODAY(),"Overdue",IF(V21-TODAY()&lt;=DUE_SOON_DAYS,"Due soon","Current"))))))</f>
        <v/>
      </c>
      <c r="X21" s="31" t="str">
        <f>IF(OR(B21="",T21="Retired"),"",IF(AND(J21="Restricted",Q21="No"),"Gap: encrypt",IF(AND(OR(J21="Confidential",J21="Restricted"),R21="No"),"Gap: enable MFA",IF(AND(P21="High",S21="No"),"Gap: back up",IF(OR(J21="",P21="",Q21="",R21="",S21=""),"Incomplete","OK")))))</f>
        <v/>
      </c>
      <c r="Y21" s="32" t="n"/>
      <c r="Z21" s="9" t="n"/>
    </row>
    <row r="22">
      <c r="A22" s="34" t="n"/>
      <c r="B22" s="34" t="n"/>
      <c r="C22" s="34" t="n"/>
      <c r="D22" s="34" t="n"/>
      <c r="E22" s="34" t="n"/>
      <c r="F22" s="34" t="n"/>
      <c r="G22" s="34" t="n"/>
      <c r="H22" s="34" t="n"/>
      <c r="I22" s="34" t="n"/>
      <c r="J22" s="34" t="n"/>
      <c r="K22" s="34" t="n"/>
      <c r="L22" s="34" t="n"/>
      <c r="M22" s="34" t="n"/>
      <c r="N22" s="34" t="n"/>
      <c r="O22" s="34" t="n"/>
      <c r="P22" s="31" t="str">
        <f>IF(COUNT(M22:O22)=0,"",IF(MAX(M22:O22)&gt;=3,"High",IF(MAX(M22:O22)=2,"Medium","Low")))</f>
        <v/>
      </c>
      <c r="Q22" s="34" t="n"/>
      <c r="R22" s="34" t="n"/>
      <c r="S22" s="34" t="n"/>
      <c r="T22" s="34" t="n"/>
      <c r="U22" s="35" t="n"/>
      <c r="V22" s="33" t="str">
        <f>IF(OR(U22="",P22="",T22="Retired"),"",EDATE(U22,VLOOKUP(P22,REVIEW_TABLE,2,FALSE)))</f>
        <v/>
      </c>
      <c r="W22" s="31" t="str">
        <f>IF(B22="","",IF(T22="Retired","Retired",IF(U22="","Never reviewed",IF(V22="","",IF(V22&lt;TODAY(),"Overdue",IF(V22-TODAY()&lt;=DUE_SOON_DAYS,"Due soon","Current"))))))</f>
        <v/>
      </c>
      <c r="X22" s="31" t="str">
        <f>IF(OR(B22="",T22="Retired"),"",IF(AND(J22="Restricted",Q22="No"),"Gap: encrypt",IF(AND(OR(J22="Confidential",J22="Restricted"),R22="No"),"Gap: enable MFA",IF(AND(P22="High",S22="No"),"Gap: back up",IF(OR(J22="",P22="",Q22="",R22="",S22=""),"Incomplete","OK")))))</f>
        <v/>
      </c>
      <c r="Y22" s="35" t="n"/>
      <c r="Z22" s="34" t="n"/>
    </row>
    <row r="23">
      <c r="A23" s="9" t="n"/>
      <c r="B23" s="9" t="n"/>
      <c r="C23" s="9" t="n"/>
      <c r="D23" s="9" t="n"/>
      <c r="E23" s="9" t="n"/>
      <c r="F23" s="9" t="n"/>
      <c r="G23" s="9" t="n"/>
      <c r="H23" s="9" t="n"/>
      <c r="I23" s="9" t="n"/>
      <c r="J23" s="9" t="n"/>
      <c r="K23" s="9" t="n"/>
      <c r="L23" s="9" t="n"/>
      <c r="M23" s="9" t="n"/>
      <c r="N23" s="9" t="n"/>
      <c r="O23" s="9" t="n"/>
      <c r="P23" s="31" t="str">
        <f>IF(COUNT(M23:O23)=0,"",IF(MAX(M23:O23)&gt;=3,"High",IF(MAX(M23:O23)=2,"Medium","Low")))</f>
        <v/>
      </c>
      <c r="Q23" s="9" t="n"/>
      <c r="R23" s="9" t="n"/>
      <c r="S23" s="9" t="n"/>
      <c r="T23" s="9" t="n"/>
      <c r="U23" s="32" t="n"/>
      <c r="V23" s="33" t="str">
        <f>IF(OR(U23="",P23="",T23="Retired"),"",EDATE(U23,VLOOKUP(P23,REVIEW_TABLE,2,FALSE)))</f>
        <v/>
      </c>
      <c r="W23" s="31" t="str">
        <f>IF(B23="","",IF(T23="Retired","Retired",IF(U23="","Never reviewed",IF(V23="","",IF(V23&lt;TODAY(),"Overdue",IF(V23-TODAY()&lt;=DUE_SOON_DAYS,"Due soon","Current"))))))</f>
        <v/>
      </c>
      <c r="X23" s="31" t="str">
        <f>IF(OR(B23="",T23="Retired"),"",IF(AND(J23="Restricted",Q23="No"),"Gap: encrypt",IF(AND(OR(J23="Confidential",J23="Restricted"),R23="No"),"Gap: enable MFA",IF(AND(P23="High",S23="No"),"Gap: back up",IF(OR(J23="",P23="",Q23="",R23="",S23=""),"Incomplete","OK")))))</f>
        <v/>
      </c>
      <c r="Y23" s="32" t="n"/>
      <c r="Z23" s="9" t="n"/>
    </row>
    <row r="24">
      <c r="A24" s="34" t="n"/>
      <c r="B24" s="34" t="n"/>
      <c r="C24" s="34" t="n"/>
      <c r="D24" s="34" t="n"/>
      <c r="E24" s="34" t="n"/>
      <c r="F24" s="34" t="n"/>
      <c r="G24" s="34" t="n"/>
      <c r="H24" s="34" t="n"/>
      <c r="I24" s="34" t="n"/>
      <c r="J24" s="34" t="n"/>
      <c r="K24" s="34" t="n"/>
      <c r="L24" s="34" t="n"/>
      <c r="M24" s="34" t="n"/>
      <c r="N24" s="34" t="n"/>
      <c r="O24" s="34" t="n"/>
      <c r="P24" s="31" t="str">
        <f>IF(COUNT(M24:O24)=0,"",IF(MAX(M24:O24)&gt;=3,"High",IF(MAX(M24:O24)=2,"Medium","Low")))</f>
        <v/>
      </c>
      <c r="Q24" s="34" t="n"/>
      <c r="R24" s="34" t="n"/>
      <c r="S24" s="34" t="n"/>
      <c r="T24" s="34" t="n"/>
      <c r="U24" s="35" t="n"/>
      <c r="V24" s="33" t="str">
        <f>IF(OR(U24="",P24="",T24="Retired"),"",EDATE(U24,VLOOKUP(P24,REVIEW_TABLE,2,FALSE)))</f>
        <v/>
      </c>
      <c r="W24" s="31" t="str">
        <f>IF(B24="","",IF(T24="Retired","Retired",IF(U24="","Never reviewed",IF(V24="","",IF(V24&lt;TODAY(),"Overdue",IF(V24-TODAY()&lt;=DUE_SOON_DAYS,"Due soon","Current"))))))</f>
        <v/>
      </c>
      <c r="X24" s="31" t="str">
        <f>IF(OR(B24="",T24="Retired"),"",IF(AND(J24="Restricted",Q24="No"),"Gap: encrypt",IF(AND(OR(J24="Confidential",J24="Restricted"),R24="No"),"Gap: enable MFA",IF(AND(P24="High",S24="No"),"Gap: back up",IF(OR(J24="",P24="",Q24="",R24="",S24=""),"Incomplete","OK")))))</f>
        <v/>
      </c>
      <c r="Y24" s="35" t="n"/>
      <c r="Z24" s="34" t="n"/>
    </row>
    <row r="25">
      <c r="A25" s="9" t="n"/>
      <c r="B25" s="9" t="n"/>
      <c r="C25" s="9" t="n"/>
      <c r="D25" s="9" t="n"/>
      <c r="E25" s="9" t="n"/>
      <c r="F25" s="9" t="n"/>
      <c r="G25" s="9" t="n"/>
      <c r="H25" s="9" t="n"/>
      <c r="I25" s="9" t="n"/>
      <c r="J25" s="9" t="n"/>
      <c r="K25" s="9" t="n"/>
      <c r="L25" s="9" t="n"/>
      <c r="M25" s="9" t="n"/>
      <c r="N25" s="9" t="n"/>
      <c r="O25" s="9" t="n"/>
      <c r="P25" s="31" t="str">
        <f>IF(COUNT(M25:O25)=0,"",IF(MAX(M25:O25)&gt;=3,"High",IF(MAX(M25:O25)=2,"Medium","Low")))</f>
        <v/>
      </c>
      <c r="Q25" s="9" t="n"/>
      <c r="R25" s="9" t="n"/>
      <c r="S25" s="9" t="n"/>
      <c r="T25" s="9" t="n"/>
      <c r="U25" s="32" t="n"/>
      <c r="V25" s="33" t="str">
        <f>IF(OR(U25="",P25="",T25="Retired"),"",EDATE(U25,VLOOKUP(P25,REVIEW_TABLE,2,FALSE)))</f>
        <v/>
      </c>
      <c r="W25" s="31" t="str">
        <f>IF(B25="","",IF(T25="Retired","Retired",IF(U25="","Never reviewed",IF(V25="","",IF(V25&lt;TODAY(),"Overdue",IF(V25-TODAY()&lt;=DUE_SOON_DAYS,"Due soon","Current"))))))</f>
        <v/>
      </c>
      <c r="X25" s="31" t="str">
        <f>IF(OR(B25="",T25="Retired"),"",IF(AND(J25="Restricted",Q25="No"),"Gap: encrypt",IF(AND(OR(J25="Confidential",J25="Restricted"),R25="No"),"Gap: enable MFA",IF(AND(P25="High",S25="No"),"Gap: back up",IF(OR(J25="",P25="",Q25="",R25="",S25=""),"Incomplete","OK")))))</f>
        <v/>
      </c>
      <c r="Y25" s="32" t="n"/>
      <c r="Z25" s="9" t="n"/>
    </row>
    <row r="26">
      <c r="A26" s="34" t="n"/>
      <c r="B26" s="34" t="n"/>
      <c r="C26" s="34" t="n"/>
      <c r="D26" s="34" t="n"/>
      <c r="E26" s="34" t="n"/>
      <c r="F26" s="34" t="n"/>
      <c r="G26" s="34" t="n"/>
      <c r="H26" s="34" t="n"/>
      <c r="I26" s="34" t="n"/>
      <c r="J26" s="34" t="n"/>
      <c r="K26" s="34" t="n"/>
      <c r="L26" s="34" t="n"/>
      <c r="M26" s="34" t="n"/>
      <c r="N26" s="34" t="n"/>
      <c r="O26" s="34" t="n"/>
      <c r="P26" s="31" t="str">
        <f>IF(COUNT(M26:O26)=0,"",IF(MAX(M26:O26)&gt;=3,"High",IF(MAX(M26:O26)=2,"Medium","Low")))</f>
        <v/>
      </c>
      <c r="Q26" s="34" t="n"/>
      <c r="R26" s="34" t="n"/>
      <c r="S26" s="34" t="n"/>
      <c r="T26" s="34" t="n"/>
      <c r="U26" s="35" t="n"/>
      <c r="V26" s="33" t="str">
        <f>IF(OR(U26="",P26="",T26="Retired"),"",EDATE(U26,VLOOKUP(P26,REVIEW_TABLE,2,FALSE)))</f>
        <v/>
      </c>
      <c r="W26" s="31" t="str">
        <f>IF(B26="","",IF(T26="Retired","Retired",IF(U26="","Never reviewed",IF(V26="","",IF(V26&lt;TODAY(),"Overdue",IF(V26-TODAY()&lt;=DUE_SOON_DAYS,"Due soon","Current"))))))</f>
        <v/>
      </c>
      <c r="X26" s="31" t="str">
        <f>IF(OR(B26="",T26="Retired"),"",IF(AND(J26="Restricted",Q26="No"),"Gap: encrypt",IF(AND(OR(J26="Confidential",J26="Restricted"),R26="No"),"Gap: enable MFA",IF(AND(P26="High",S26="No"),"Gap: back up",IF(OR(J26="",P26="",Q26="",R26="",S26=""),"Incomplete","OK")))))</f>
        <v/>
      </c>
      <c r="Y26" s="35" t="n"/>
      <c r="Z26" s="34" t="n"/>
    </row>
    <row r="27">
      <c r="A27" s="9" t="n"/>
      <c r="B27" s="9" t="n"/>
      <c r="C27" s="9" t="n"/>
      <c r="D27" s="9" t="n"/>
      <c r="E27" s="9" t="n"/>
      <c r="F27" s="9" t="n"/>
      <c r="G27" s="9" t="n"/>
      <c r="H27" s="9" t="n"/>
      <c r="I27" s="9" t="n"/>
      <c r="J27" s="9" t="n"/>
      <c r="K27" s="9" t="n"/>
      <c r="L27" s="9" t="n"/>
      <c r="M27" s="9" t="n"/>
      <c r="N27" s="9" t="n"/>
      <c r="O27" s="9" t="n"/>
      <c r="P27" s="31" t="str">
        <f>IF(COUNT(M27:O27)=0,"",IF(MAX(M27:O27)&gt;=3,"High",IF(MAX(M27:O27)=2,"Medium","Low")))</f>
        <v/>
      </c>
      <c r="Q27" s="9" t="n"/>
      <c r="R27" s="9" t="n"/>
      <c r="S27" s="9" t="n"/>
      <c r="T27" s="9" t="n"/>
      <c r="U27" s="32" t="n"/>
      <c r="V27" s="33" t="str">
        <f>IF(OR(U27="",P27="",T27="Retired"),"",EDATE(U27,VLOOKUP(P27,REVIEW_TABLE,2,FALSE)))</f>
        <v/>
      </c>
      <c r="W27" s="31" t="str">
        <f>IF(B27="","",IF(T27="Retired","Retired",IF(U27="","Never reviewed",IF(V27="","",IF(V27&lt;TODAY(),"Overdue",IF(V27-TODAY()&lt;=DUE_SOON_DAYS,"Due soon","Current"))))))</f>
        <v/>
      </c>
      <c r="X27" s="31" t="str">
        <f>IF(OR(B27="",T27="Retired"),"",IF(AND(J27="Restricted",Q27="No"),"Gap: encrypt",IF(AND(OR(J27="Confidential",J27="Restricted"),R27="No"),"Gap: enable MFA",IF(AND(P27="High",S27="No"),"Gap: back up",IF(OR(J27="",P27="",Q27="",R27="",S27=""),"Incomplete","OK")))))</f>
        <v/>
      </c>
      <c r="Y27" s="32" t="n"/>
      <c r="Z27" s="9" t="n"/>
    </row>
    <row r="28">
      <c r="A28" s="34" t="n"/>
      <c r="B28" s="34" t="n"/>
      <c r="C28" s="34" t="n"/>
      <c r="D28" s="34" t="n"/>
      <c r="E28" s="34" t="n"/>
      <c r="F28" s="34" t="n"/>
      <c r="G28" s="34" t="n"/>
      <c r="H28" s="34" t="n"/>
      <c r="I28" s="34" t="n"/>
      <c r="J28" s="34" t="n"/>
      <c r="K28" s="34" t="n"/>
      <c r="L28" s="34" t="n"/>
      <c r="M28" s="34" t="n"/>
      <c r="N28" s="34" t="n"/>
      <c r="O28" s="34" t="n"/>
      <c r="P28" s="31" t="str">
        <f>IF(COUNT(M28:O28)=0,"",IF(MAX(M28:O28)&gt;=3,"High",IF(MAX(M28:O28)=2,"Medium","Low")))</f>
        <v/>
      </c>
      <c r="Q28" s="34" t="n"/>
      <c r="R28" s="34" t="n"/>
      <c r="S28" s="34" t="n"/>
      <c r="T28" s="34" t="n"/>
      <c r="U28" s="35" t="n"/>
      <c r="V28" s="33" t="str">
        <f>IF(OR(U28="",P28="",T28="Retired"),"",EDATE(U28,VLOOKUP(P28,REVIEW_TABLE,2,FALSE)))</f>
        <v/>
      </c>
      <c r="W28" s="31" t="str">
        <f>IF(B28="","",IF(T28="Retired","Retired",IF(U28="","Never reviewed",IF(V28="","",IF(V28&lt;TODAY(),"Overdue",IF(V28-TODAY()&lt;=DUE_SOON_DAYS,"Due soon","Current"))))))</f>
        <v/>
      </c>
      <c r="X28" s="31" t="str">
        <f>IF(OR(B28="",T28="Retired"),"",IF(AND(J28="Restricted",Q28="No"),"Gap: encrypt",IF(AND(OR(J28="Confidential",J28="Restricted"),R28="No"),"Gap: enable MFA",IF(AND(P28="High",S28="No"),"Gap: back up",IF(OR(J28="",P28="",Q28="",R28="",S28=""),"Incomplete","OK")))))</f>
        <v/>
      </c>
      <c r="Y28" s="35" t="n"/>
      <c r="Z28" s="34" t="n"/>
    </row>
    <row r="29">
      <c r="A29" s="9" t="n"/>
      <c r="B29" s="9" t="n"/>
      <c r="C29" s="9" t="n"/>
      <c r="D29" s="9" t="n"/>
      <c r="E29" s="9" t="n"/>
      <c r="F29" s="9" t="n"/>
      <c r="G29" s="9" t="n"/>
      <c r="H29" s="9" t="n"/>
      <c r="I29" s="9" t="n"/>
      <c r="J29" s="9" t="n"/>
      <c r="K29" s="9" t="n"/>
      <c r="L29" s="9" t="n"/>
      <c r="M29" s="9" t="n"/>
      <c r="N29" s="9" t="n"/>
      <c r="O29" s="9" t="n"/>
      <c r="P29" s="31" t="str">
        <f>IF(COUNT(M29:O29)=0,"",IF(MAX(M29:O29)&gt;=3,"High",IF(MAX(M29:O29)=2,"Medium","Low")))</f>
        <v/>
      </c>
      <c r="Q29" s="9" t="n"/>
      <c r="R29" s="9" t="n"/>
      <c r="S29" s="9" t="n"/>
      <c r="T29" s="9" t="n"/>
      <c r="U29" s="32" t="n"/>
      <c r="V29" s="33" t="str">
        <f>IF(OR(U29="",P29="",T29="Retired"),"",EDATE(U29,VLOOKUP(P29,REVIEW_TABLE,2,FALSE)))</f>
        <v/>
      </c>
      <c r="W29" s="31" t="str">
        <f>IF(B29="","",IF(T29="Retired","Retired",IF(U29="","Never reviewed",IF(V29="","",IF(V29&lt;TODAY(),"Overdue",IF(V29-TODAY()&lt;=DUE_SOON_DAYS,"Due soon","Current"))))))</f>
        <v/>
      </c>
      <c r="X29" s="31" t="str">
        <f>IF(OR(B29="",T29="Retired"),"",IF(AND(J29="Restricted",Q29="No"),"Gap: encrypt",IF(AND(OR(J29="Confidential",J29="Restricted"),R29="No"),"Gap: enable MFA",IF(AND(P29="High",S29="No"),"Gap: back up",IF(OR(J29="",P29="",Q29="",R29="",S29=""),"Incomplete","OK")))))</f>
        <v/>
      </c>
      <c r="Y29" s="32" t="n"/>
      <c r="Z29" s="9" t="n"/>
    </row>
    <row r="30">
      <c r="A30" s="34" t="n"/>
      <c r="B30" s="34" t="n"/>
      <c r="C30" s="34" t="n"/>
      <c r="D30" s="34" t="n"/>
      <c r="E30" s="34" t="n"/>
      <c r="F30" s="34" t="n"/>
      <c r="G30" s="34" t="n"/>
      <c r="H30" s="34" t="n"/>
      <c r="I30" s="34" t="n"/>
      <c r="J30" s="34" t="n"/>
      <c r="K30" s="34" t="n"/>
      <c r="L30" s="34" t="n"/>
      <c r="M30" s="34" t="n"/>
      <c r="N30" s="34" t="n"/>
      <c r="O30" s="34" t="n"/>
      <c r="P30" s="31" t="str">
        <f>IF(COUNT(M30:O30)=0,"",IF(MAX(M30:O30)&gt;=3,"High",IF(MAX(M30:O30)=2,"Medium","Low")))</f>
        <v/>
      </c>
      <c r="Q30" s="34" t="n"/>
      <c r="R30" s="34" t="n"/>
      <c r="S30" s="34" t="n"/>
      <c r="T30" s="34" t="n"/>
      <c r="U30" s="35" t="n"/>
      <c r="V30" s="33" t="str">
        <f>IF(OR(U30="",P30="",T30="Retired"),"",EDATE(U30,VLOOKUP(P30,REVIEW_TABLE,2,FALSE)))</f>
        <v/>
      </c>
      <c r="W30" s="31" t="str">
        <f>IF(B30="","",IF(T30="Retired","Retired",IF(U30="","Never reviewed",IF(V30="","",IF(V30&lt;TODAY(),"Overdue",IF(V30-TODAY()&lt;=DUE_SOON_DAYS,"Due soon","Current"))))))</f>
        <v/>
      </c>
      <c r="X30" s="31" t="str">
        <f>IF(OR(B30="",T30="Retired"),"",IF(AND(J30="Restricted",Q30="No"),"Gap: encrypt",IF(AND(OR(J30="Confidential",J30="Restricted"),R30="No"),"Gap: enable MFA",IF(AND(P30="High",S30="No"),"Gap: back up",IF(OR(J30="",P30="",Q30="",R30="",S30=""),"Incomplete","OK")))))</f>
        <v/>
      </c>
      <c r="Y30" s="35" t="n"/>
      <c r="Z30" s="34" t="n"/>
    </row>
    <row r="31">
      <c r="A31" s="9" t="n"/>
      <c r="B31" s="9" t="n"/>
      <c r="C31" s="9" t="n"/>
      <c r="D31" s="9" t="n"/>
      <c r="E31" s="9" t="n"/>
      <c r="F31" s="9" t="n"/>
      <c r="G31" s="9" t="n"/>
      <c r="H31" s="9" t="n"/>
      <c r="I31" s="9" t="n"/>
      <c r="J31" s="9" t="n"/>
      <c r="K31" s="9" t="n"/>
      <c r="L31" s="9" t="n"/>
      <c r="M31" s="9" t="n"/>
      <c r="N31" s="9" t="n"/>
      <c r="O31" s="9" t="n"/>
      <c r="P31" s="31" t="str">
        <f>IF(COUNT(M31:O31)=0,"",IF(MAX(M31:O31)&gt;=3,"High",IF(MAX(M31:O31)=2,"Medium","Low")))</f>
        <v/>
      </c>
      <c r="Q31" s="9" t="n"/>
      <c r="R31" s="9" t="n"/>
      <c r="S31" s="9" t="n"/>
      <c r="T31" s="9" t="n"/>
      <c r="U31" s="32" t="n"/>
      <c r="V31" s="33" t="str">
        <f>IF(OR(U31="",P31="",T31="Retired"),"",EDATE(U31,VLOOKUP(P31,REVIEW_TABLE,2,FALSE)))</f>
        <v/>
      </c>
      <c r="W31" s="31" t="str">
        <f>IF(B31="","",IF(T31="Retired","Retired",IF(U31="","Never reviewed",IF(V31="","",IF(V31&lt;TODAY(),"Overdue",IF(V31-TODAY()&lt;=DUE_SOON_DAYS,"Due soon","Current"))))))</f>
        <v/>
      </c>
      <c r="X31" s="31" t="str">
        <f>IF(OR(B31="",T31="Retired"),"",IF(AND(J31="Restricted",Q31="No"),"Gap: encrypt",IF(AND(OR(J31="Confidential",J31="Restricted"),R31="No"),"Gap: enable MFA",IF(AND(P31="High",S31="No"),"Gap: back up",IF(OR(J31="",P31="",Q31="",R31="",S31=""),"Incomplete","OK")))))</f>
        <v/>
      </c>
      <c r="Y31" s="32" t="n"/>
      <c r="Z31" s="9" t="n"/>
    </row>
    <row r="32">
      <c r="A32" s="34" t="n"/>
      <c r="B32" s="34" t="n"/>
      <c r="C32" s="34" t="n"/>
      <c r="D32" s="34" t="n"/>
      <c r="E32" s="34" t="n"/>
      <c r="F32" s="34" t="n"/>
      <c r="G32" s="34" t="n"/>
      <c r="H32" s="34" t="n"/>
      <c r="I32" s="34" t="n"/>
      <c r="J32" s="34" t="n"/>
      <c r="K32" s="34" t="n"/>
      <c r="L32" s="34" t="n"/>
      <c r="M32" s="34" t="n"/>
      <c r="N32" s="34" t="n"/>
      <c r="O32" s="34" t="n"/>
      <c r="P32" s="31" t="str">
        <f>IF(COUNT(M32:O32)=0,"",IF(MAX(M32:O32)&gt;=3,"High",IF(MAX(M32:O32)=2,"Medium","Low")))</f>
        <v/>
      </c>
      <c r="Q32" s="34" t="n"/>
      <c r="R32" s="34" t="n"/>
      <c r="S32" s="34" t="n"/>
      <c r="T32" s="34" t="n"/>
      <c r="U32" s="35" t="n"/>
      <c r="V32" s="33" t="str">
        <f>IF(OR(U32="",P32="",T32="Retired"),"",EDATE(U32,VLOOKUP(P32,REVIEW_TABLE,2,FALSE)))</f>
        <v/>
      </c>
      <c r="W32" s="31" t="str">
        <f>IF(B32="","",IF(T32="Retired","Retired",IF(U32="","Never reviewed",IF(V32="","",IF(V32&lt;TODAY(),"Overdue",IF(V32-TODAY()&lt;=DUE_SOON_DAYS,"Due soon","Current"))))))</f>
        <v/>
      </c>
      <c r="X32" s="31" t="str">
        <f>IF(OR(B32="",T32="Retired"),"",IF(AND(J32="Restricted",Q32="No"),"Gap: encrypt",IF(AND(OR(J32="Confidential",J32="Restricted"),R32="No"),"Gap: enable MFA",IF(AND(P32="High",S32="No"),"Gap: back up",IF(OR(J32="",P32="",Q32="",R32="",S32=""),"Incomplete","OK")))))</f>
        <v/>
      </c>
      <c r="Y32" s="35" t="n"/>
      <c r="Z32" s="34" t="n"/>
    </row>
    <row r="33">
      <c r="A33" s="9" t="n"/>
      <c r="B33" s="9" t="n"/>
      <c r="C33" s="9" t="n"/>
      <c r="D33" s="9" t="n"/>
      <c r="E33" s="9" t="n"/>
      <c r="F33" s="9" t="n"/>
      <c r="G33" s="9" t="n"/>
      <c r="H33" s="9" t="n"/>
      <c r="I33" s="9" t="n"/>
      <c r="J33" s="9" t="n"/>
      <c r="K33" s="9" t="n"/>
      <c r="L33" s="9" t="n"/>
      <c r="M33" s="9" t="n"/>
      <c r="N33" s="9" t="n"/>
      <c r="O33" s="9" t="n"/>
      <c r="P33" s="31" t="str">
        <f>IF(COUNT(M33:O33)=0,"",IF(MAX(M33:O33)&gt;=3,"High",IF(MAX(M33:O33)=2,"Medium","Low")))</f>
        <v/>
      </c>
      <c r="Q33" s="9" t="n"/>
      <c r="R33" s="9" t="n"/>
      <c r="S33" s="9" t="n"/>
      <c r="T33" s="9" t="n"/>
      <c r="U33" s="32" t="n"/>
      <c r="V33" s="33" t="str">
        <f>IF(OR(U33="",P33="",T33="Retired"),"",EDATE(U33,VLOOKUP(P33,REVIEW_TABLE,2,FALSE)))</f>
        <v/>
      </c>
      <c r="W33" s="31" t="str">
        <f>IF(B33="","",IF(T33="Retired","Retired",IF(U33="","Never reviewed",IF(V33="","",IF(V33&lt;TODAY(),"Overdue",IF(V33-TODAY()&lt;=DUE_SOON_DAYS,"Due soon","Current"))))))</f>
        <v/>
      </c>
      <c r="X33" s="31" t="str">
        <f>IF(OR(B33="",T33="Retired"),"",IF(AND(J33="Restricted",Q33="No"),"Gap: encrypt",IF(AND(OR(J33="Confidential",J33="Restricted"),R33="No"),"Gap: enable MFA",IF(AND(P33="High",S33="No"),"Gap: back up",IF(OR(J33="",P33="",Q33="",R33="",S33=""),"Incomplete","OK")))))</f>
        <v/>
      </c>
      <c r="Y33" s="32" t="n"/>
      <c r="Z33" s="9" t="n"/>
    </row>
    <row r="34">
      <c r="A34" s="34" t="n"/>
      <c r="B34" s="34" t="n"/>
      <c r="C34" s="34" t="n"/>
      <c r="D34" s="34" t="n"/>
      <c r="E34" s="34" t="n"/>
      <c r="F34" s="34" t="n"/>
      <c r="G34" s="34" t="n"/>
      <c r="H34" s="34" t="n"/>
      <c r="I34" s="34" t="n"/>
      <c r="J34" s="34" t="n"/>
      <c r="K34" s="34" t="n"/>
      <c r="L34" s="34" t="n"/>
      <c r="M34" s="34" t="n"/>
      <c r="N34" s="34" t="n"/>
      <c r="O34" s="34" t="n"/>
      <c r="P34" s="31" t="str">
        <f>IF(COUNT(M34:O34)=0,"",IF(MAX(M34:O34)&gt;=3,"High",IF(MAX(M34:O34)=2,"Medium","Low")))</f>
        <v/>
      </c>
      <c r="Q34" s="34" t="n"/>
      <c r="R34" s="34" t="n"/>
      <c r="S34" s="34" t="n"/>
      <c r="T34" s="34" t="n"/>
      <c r="U34" s="35" t="n"/>
      <c r="V34" s="33" t="str">
        <f>IF(OR(U34="",P34="",T34="Retired"),"",EDATE(U34,VLOOKUP(P34,REVIEW_TABLE,2,FALSE)))</f>
        <v/>
      </c>
      <c r="W34" s="31" t="str">
        <f>IF(B34="","",IF(T34="Retired","Retired",IF(U34="","Never reviewed",IF(V34="","",IF(V34&lt;TODAY(),"Overdue",IF(V34-TODAY()&lt;=DUE_SOON_DAYS,"Due soon","Current"))))))</f>
        <v/>
      </c>
      <c r="X34" s="31" t="str">
        <f>IF(OR(B34="",T34="Retired"),"",IF(AND(J34="Restricted",Q34="No"),"Gap: encrypt",IF(AND(OR(J34="Confidential",J34="Restricted"),R34="No"),"Gap: enable MFA",IF(AND(P34="High",S34="No"),"Gap: back up",IF(OR(J34="",P34="",Q34="",R34="",S34=""),"Incomplete","OK")))))</f>
        <v/>
      </c>
      <c r="Y34" s="35" t="n"/>
      <c r="Z34" s="34" t="n"/>
    </row>
    <row r="35">
      <c r="A35" s="9" t="n"/>
      <c r="B35" s="9" t="n"/>
      <c r="C35" s="9" t="n"/>
      <c r="D35" s="9" t="n"/>
      <c r="E35" s="9" t="n"/>
      <c r="F35" s="9" t="n"/>
      <c r="G35" s="9" t="n"/>
      <c r="H35" s="9" t="n"/>
      <c r="I35" s="9" t="n"/>
      <c r="J35" s="9" t="n"/>
      <c r="K35" s="9" t="n"/>
      <c r="L35" s="9" t="n"/>
      <c r="M35" s="9" t="n"/>
      <c r="N35" s="9" t="n"/>
      <c r="O35" s="9" t="n"/>
      <c r="P35" s="31" t="str">
        <f>IF(COUNT(M35:O35)=0,"",IF(MAX(M35:O35)&gt;=3,"High",IF(MAX(M35:O35)=2,"Medium","Low")))</f>
        <v/>
      </c>
      <c r="Q35" s="9" t="n"/>
      <c r="R35" s="9" t="n"/>
      <c r="S35" s="9" t="n"/>
      <c r="T35" s="9" t="n"/>
      <c r="U35" s="32" t="n"/>
      <c r="V35" s="33" t="str">
        <f>IF(OR(U35="",P35="",T35="Retired"),"",EDATE(U35,VLOOKUP(P35,REVIEW_TABLE,2,FALSE)))</f>
        <v/>
      </c>
      <c r="W35" s="31" t="str">
        <f>IF(B35="","",IF(T35="Retired","Retired",IF(U35="","Never reviewed",IF(V35="","",IF(V35&lt;TODAY(),"Overdue",IF(V35-TODAY()&lt;=DUE_SOON_DAYS,"Due soon","Current"))))))</f>
        <v/>
      </c>
      <c r="X35" s="31" t="str">
        <f>IF(OR(B35="",T35="Retired"),"",IF(AND(J35="Restricted",Q35="No"),"Gap: encrypt",IF(AND(OR(J35="Confidential",J35="Restricted"),R35="No"),"Gap: enable MFA",IF(AND(P35="High",S35="No"),"Gap: back up",IF(OR(J35="",P35="",Q35="",R35="",S35=""),"Incomplete","OK")))))</f>
        <v/>
      </c>
      <c r="Y35" s="32" t="n"/>
      <c r="Z35" s="9" t="n"/>
    </row>
    <row r="36">
      <c r="A36" s="34" t="n"/>
      <c r="B36" s="34" t="n"/>
      <c r="C36" s="34" t="n"/>
      <c r="D36" s="34" t="n"/>
      <c r="E36" s="34" t="n"/>
      <c r="F36" s="34" t="n"/>
      <c r="G36" s="34" t="n"/>
      <c r="H36" s="34" t="n"/>
      <c r="I36" s="34" t="n"/>
      <c r="J36" s="34" t="n"/>
      <c r="K36" s="34" t="n"/>
      <c r="L36" s="34" t="n"/>
      <c r="M36" s="34" t="n"/>
      <c r="N36" s="34" t="n"/>
      <c r="O36" s="34" t="n"/>
      <c r="P36" s="31" t="str">
        <f>IF(COUNT(M36:O36)=0,"",IF(MAX(M36:O36)&gt;=3,"High",IF(MAX(M36:O36)=2,"Medium","Low")))</f>
        <v/>
      </c>
      <c r="Q36" s="34" t="n"/>
      <c r="R36" s="34" t="n"/>
      <c r="S36" s="34" t="n"/>
      <c r="T36" s="34" t="n"/>
      <c r="U36" s="35" t="n"/>
      <c r="V36" s="33" t="str">
        <f>IF(OR(U36="",P36="",T36="Retired"),"",EDATE(U36,VLOOKUP(P36,REVIEW_TABLE,2,FALSE)))</f>
        <v/>
      </c>
      <c r="W36" s="31" t="str">
        <f>IF(B36="","",IF(T36="Retired","Retired",IF(U36="","Never reviewed",IF(V36="","",IF(V36&lt;TODAY(),"Overdue",IF(V36-TODAY()&lt;=DUE_SOON_DAYS,"Due soon","Current"))))))</f>
        <v/>
      </c>
      <c r="X36" s="31" t="str">
        <f>IF(OR(B36="",T36="Retired"),"",IF(AND(J36="Restricted",Q36="No"),"Gap: encrypt",IF(AND(OR(J36="Confidential",J36="Restricted"),R36="No"),"Gap: enable MFA",IF(AND(P36="High",S36="No"),"Gap: back up",IF(OR(J36="",P36="",Q36="",R36="",S36=""),"Incomplete","OK")))))</f>
        <v/>
      </c>
      <c r="Y36" s="35" t="n"/>
      <c r="Z36" s="34" t="n"/>
    </row>
    <row r="37">
      <c r="A37" s="9" t="n"/>
      <c r="B37" s="9" t="n"/>
      <c r="C37" s="9" t="n"/>
      <c r="D37" s="9" t="n"/>
      <c r="E37" s="9" t="n"/>
      <c r="F37" s="9" t="n"/>
      <c r="G37" s="9" t="n"/>
      <c r="H37" s="9" t="n"/>
      <c r="I37" s="9" t="n"/>
      <c r="J37" s="9" t="n"/>
      <c r="K37" s="9" t="n"/>
      <c r="L37" s="9" t="n"/>
      <c r="M37" s="9" t="n"/>
      <c r="N37" s="9" t="n"/>
      <c r="O37" s="9" t="n"/>
      <c r="P37" s="31" t="str">
        <f>IF(COUNT(M37:O37)=0,"",IF(MAX(M37:O37)&gt;=3,"High",IF(MAX(M37:O37)=2,"Medium","Low")))</f>
        <v/>
      </c>
      <c r="Q37" s="9" t="n"/>
      <c r="R37" s="9" t="n"/>
      <c r="S37" s="9" t="n"/>
      <c r="T37" s="9" t="n"/>
      <c r="U37" s="32" t="n"/>
      <c r="V37" s="33" t="str">
        <f>IF(OR(U37="",P37="",T37="Retired"),"",EDATE(U37,VLOOKUP(P37,REVIEW_TABLE,2,FALSE)))</f>
        <v/>
      </c>
      <c r="W37" s="31" t="str">
        <f>IF(B37="","",IF(T37="Retired","Retired",IF(U37="","Never reviewed",IF(V37="","",IF(V37&lt;TODAY(),"Overdue",IF(V37-TODAY()&lt;=DUE_SOON_DAYS,"Due soon","Current"))))))</f>
        <v/>
      </c>
      <c r="X37" s="31" t="str">
        <f>IF(OR(B37="",T37="Retired"),"",IF(AND(J37="Restricted",Q37="No"),"Gap: encrypt",IF(AND(OR(J37="Confidential",J37="Restricted"),R37="No"),"Gap: enable MFA",IF(AND(P37="High",S37="No"),"Gap: back up",IF(OR(J37="",P37="",Q37="",R37="",S37=""),"Incomplete","OK")))))</f>
        <v/>
      </c>
      <c r="Y37" s="32" t="n"/>
      <c r="Z37" s="9" t="n"/>
    </row>
    <row r="38">
      <c r="A38" s="34" t="n"/>
      <c r="B38" s="34" t="n"/>
      <c r="C38" s="34" t="n"/>
      <c r="D38" s="34" t="n"/>
      <c r="E38" s="34" t="n"/>
      <c r="F38" s="34" t="n"/>
      <c r="G38" s="34" t="n"/>
      <c r="H38" s="34" t="n"/>
      <c r="I38" s="34" t="n"/>
      <c r="J38" s="34" t="n"/>
      <c r="K38" s="34" t="n"/>
      <c r="L38" s="34" t="n"/>
      <c r="M38" s="34" t="n"/>
      <c r="N38" s="34" t="n"/>
      <c r="O38" s="34" t="n"/>
      <c r="P38" s="31" t="str">
        <f>IF(COUNT(M38:O38)=0,"",IF(MAX(M38:O38)&gt;=3,"High",IF(MAX(M38:O38)=2,"Medium","Low")))</f>
        <v/>
      </c>
      <c r="Q38" s="34" t="n"/>
      <c r="R38" s="34" t="n"/>
      <c r="S38" s="34" t="n"/>
      <c r="T38" s="34" t="n"/>
      <c r="U38" s="35" t="n"/>
      <c r="V38" s="33" t="str">
        <f>IF(OR(U38="",P38="",T38="Retired"),"",EDATE(U38,VLOOKUP(P38,REVIEW_TABLE,2,FALSE)))</f>
        <v/>
      </c>
      <c r="W38" s="31" t="str">
        <f>IF(B38="","",IF(T38="Retired","Retired",IF(U38="","Never reviewed",IF(V38="","",IF(V38&lt;TODAY(),"Overdue",IF(V38-TODAY()&lt;=DUE_SOON_DAYS,"Due soon","Current"))))))</f>
        <v/>
      </c>
      <c r="X38" s="31" t="str">
        <f>IF(OR(B38="",T38="Retired"),"",IF(AND(J38="Restricted",Q38="No"),"Gap: encrypt",IF(AND(OR(J38="Confidential",J38="Restricted"),R38="No"),"Gap: enable MFA",IF(AND(P38="High",S38="No"),"Gap: back up",IF(OR(J38="",P38="",Q38="",R38="",S38=""),"Incomplete","OK")))))</f>
        <v/>
      </c>
      <c r="Y38" s="35" t="n"/>
      <c r="Z38" s="34" t="n"/>
    </row>
    <row r="39">
      <c r="A39" s="9" t="n"/>
      <c r="B39" s="9" t="n"/>
      <c r="C39" s="9" t="n"/>
      <c r="D39" s="9" t="n"/>
      <c r="E39" s="9" t="n"/>
      <c r="F39" s="9" t="n"/>
      <c r="G39" s="9" t="n"/>
      <c r="H39" s="9" t="n"/>
      <c r="I39" s="9" t="n"/>
      <c r="J39" s="9" t="n"/>
      <c r="K39" s="9" t="n"/>
      <c r="L39" s="9" t="n"/>
      <c r="M39" s="9" t="n"/>
      <c r="N39" s="9" t="n"/>
      <c r="O39" s="9" t="n"/>
      <c r="P39" s="31" t="str">
        <f>IF(COUNT(M39:O39)=0,"",IF(MAX(M39:O39)&gt;=3,"High",IF(MAX(M39:O39)=2,"Medium","Low")))</f>
        <v/>
      </c>
      <c r="Q39" s="9" t="n"/>
      <c r="R39" s="9" t="n"/>
      <c r="S39" s="9" t="n"/>
      <c r="T39" s="9" t="n"/>
      <c r="U39" s="32" t="n"/>
      <c r="V39" s="33" t="str">
        <f>IF(OR(U39="",P39="",T39="Retired"),"",EDATE(U39,VLOOKUP(P39,REVIEW_TABLE,2,FALSE)))</f>
        <v/>
      </c>
      <c r="W39" s="31" t="str">
        <f>IF(B39="","",IF(T39="Retired","Retired",IF(U39="","Never reviewed",IF(V39="","",IF(V39&lt;TODAY(),"Overdue",IF(V39-TODAY()&lt;=DUE_SOON_DAYS,"Due soon","Current"))))))</f>
        <v/>
      </c>
      <c r="X39" s="31" t="str">
        <f>IF(OR(B39="",T39="Retired"),"",IF(AND(J39="Restricted",Q39="No"),"Gap: encrypt",IF(AND(OR(J39="Confidential",J39="Restricted"),R39="No"),"Gap: enable MFA",IF(AND(P39="High",S39="No"),"Gap: back up",IF(OR(J39="",P39="",Q39="",R39="",S39=""),"Incomplete","OK")))))</f>
        <v/>
      </c>
      <c r="Y39" s="32" t="n"/>
      <c r="Z39" s="9" t="n"/>
    </row>
    <row r="40">
      <c r="A40" s="34" t="n"/>
      <c r="B40" s="34" t="n"/>
      <c r="C40" s="34" t="n"/>
      <c r="D40" s="34" t="n"/>
      <c r="E40" s="34" t="n"/>
      <c r="F40" s="34" t="n"/>
      <c r="G40" s="34" t="n"/>
      <c r="H40" s="34" t="n"/>
      <c r="I40" s="34" t="n"/>
      <c r="J40" s="34" t="n"/>
      <c r="K40" s="34" t="n"/>
      <c r="L40" s="34" t="n"/>
      <c r="M40" s="34" t="n"/>
      <c r="N40" s="34" t="n"/>
      <c r="O40" s="34" t="n"/>
      <c r="P40" s="31" t="str">
        <f>IF(COUNT(M40:O40)=0,"",IF(MAX(M40:O40)&gt;=3,"High",IF(MAX(M40:O40)=2,"Medium","Low")))</f>
        <v/>
      </c>
      <c r="Q40" s="34" t="n"/>
      <c r="R40" s="34" t="n"/>
      <c r="S40" s="34" t="n"/>
      <c r="T40" s="34" t="n"/>
      <c r="U40" s="35" t="n"/>
      <c r="V40" s="33" t="str">
        <f>IF(OR(U40="",P40="",T40="Retired"),"",EDATE(U40,VLOOKUP(P40,REVIEW_TABLE,2,FALSE)))</f>
        <v/>
      </c>
      <c r="W40" s="31" t="str">
        <f>IF(B40="","",IF(T40="Retired","Retired",IF(U40="","Never reviewed",IF(V40="","",IF(V40&lt;TODAY(),"Overdue",IF(V40-TODAY()&lt;=DUE_SOON_DAYS,"Due soon","Current"))))))</f>
        <v/>
      </c>
      <c r="X40" s="31" t="str">
        <f>IF(OR(B40="",T40="Retired"),"",IF(AND(J40="Restricted",Q40="No"),"Gap: encrypt",IF(AND(OR(J40="Confidential",J40="Restricted"),R40="No"),"Gap: enable MFA",IF(AND(P40="High",S40="No"),"Gap: back up",IF(OR(J40="",P40="",Q40="",R40="",S40=""),"Incomplete","OK")))))</f>
        <v/>
      </c>
      <c r="Y40" s="35" t="n"/>
      <c r="Z40" s="34" t="n"/>
    </row>
    <row r="41">
      <c r="A41" s="9" t="n"/>
      <c r="B41" s="9" t="n"/>
      <c r="C41" s="9" t="n"/>
      <c r="D41" s="9" t="n"/>
      <c r="E41" s="9" t="n"/>
      <c r="F41" s="9" t="n"/>
      <c r="G41" s="9" t="n"/>
      <c r="H41" s="9" t="n"/>
      <c r="I41" s="9" t="n"/>
      <c r="J41" s="9" t="n"/>
      <c r="K41" s="9" t="n"/>
      <c r="L41" s="9" t="n"/>
      <c r="M41" s="9" t="n"/>
      <c r="N41" s="9" t="n"/>
      <c r="O41" s="9" t="n"/>
      <c r="P41" s="31" t="str">
        <f>IF(COUNT(M41:O41)=0,"",IF(MAX(M41:O41)&gt;=3,"High",IF(MAX(M41:O41)=2,"Medium","Low")))</f>
        <v/>
      </c>
      <c r="Q41" s="9" t="n"/>
      <c r="R41" s="9" t="n"/>
      <c r="S41" s="9" t="n"/>
      <c r="T41" s="9" t="n"/>
      <c r="U41" s="32" t="n"/>
      <c r="V41" s="33" t="str">
        <f>IF(OR(U41="",P41="",T41="Retired"),"",EDATE(U41,VLOOKUP(P41,REVIEW_TABLE,2,FALSE)))</f>
        <v/>
      </c>
      <c r="W41" s="31" t="str">
        <f>IF(B41="","",IF(T41="Retired","Retired",IF(U41="","Never reviewed",IF(V41="","",IF(V41&lt;TODAY(),"Overdue",IF(V41-TODAY()&lt;=DUE_SOON_DAYS,"Due soon","Current"))))))</f>
        <v/>
      </c>
      <c r="X41" s="31" t="str">
        <f>IF(OR(B41="",T41="Retired"),"",IF(AND(J41="Restricted",Q41="No"),"Gap: encrypt",IF(AND(OR(J41="Confidential",J41="Restricted"),R41="No"),"Gap: enable MFA",IF(AND(P41="High",S41="No"),"Gap: back up",IF(OR(J41="",P41="",Q41="",R41="",S41=""),"Incomplete","OK")))))</f>
        <v/>
      </c>
      <c r="Y41" s="32" t="n"/>
      <c r="Z41" s="9" t="n"/>
    </row>
    <row r="42">
      <c r="A42" s="34" t="n"/>
      <c r="B42" s="34" t="n"/>
      <c r="C42" s="34" t="n"/>
      <c r="D42" s="34" t="n"/>
      <c r="E42" s="34" t="n"/>
      <c r="F42" s="34" t="n"/>
      <c r="G42" s="34" t="n"/>
      <c r="H42" s="34" t="n"/>
      <c r="I42" s="34" t="n"/>
      <c r="J42" s="34" t="n"/>
      <c r="K42" s="34" t="n"/>
      <c r="L42" s="34" t="n"/>
      <c r="M42" s="34" t="n"/>
      <c r="N42" s="34" t="n"/>
      <c r="O42" s="34" t="n"/>
      <c r="P42" s="31" t="str">
        <f>IF(COUNT(M42:O42)=0,"",IF(MAX(M42:O42)&gt;=3,"High",IF(MAX(M42:O42)=2,"Medium","Low")))</f>
        <v/>
      </c>
      <c r="Q42" s="34" t="n"/>
      <c r="R42" s="34" t="n"/>
      <c r="S42" s="34" t="n"/>
      <c r="T42" s="34" t="n"/>
      <c r="U42" s="35" t="n"/>
      <c r="V42" s="33" t="str">
        <f>IF(OR(U42="",P42="",T42="Retired"),"",EDATE(U42,VLOOKUP(P42,REVIEW_TABLE,2,FALSE)))</f>
        <v/>
      </c>
      <c r="W42" s="31" t="str">
        <f>IF(B42="","",IF(T42="Retired","Retired",IF(U42="","Never reviewed",IF(V42="","",IF(V42&lt;TODAY(),"Overdue",IF(V42-TODAY()&lt;=DUE_SOON_DAYS,"Due soon","Current"))))))</f>
        <v/>
      </c>
      <c r="X42" s="31" t="str">
        <f>IF(OR(B42="",T42="Retired"),"",IF(AND(J42="Restricted",Q42="No"),"Gap: encrypt",IF(AND(OR(J42="Confidential",J42="Restricted"),R42="No"),"Gap: enable MFA",IF(AND(P42="High",S42="No"),"Gap: back up",IF(OR(J42="",P42="",Q42="",R42="",S42=""),"Incomplete","OK")))))</f>
        <v/>
      </c>
      <c r="Y42" s="35" t="n"/>
      <c r="Z42" s="34" t="n"/>
    </row>
    <row r="43">
      <c r="A43" s="9" t="n"/>
      <c r="B43" s="9" t="n"/>
      <c r="C43" s="9" t="n"/>
      <c r="D43" s="9" t="n"/>
      <c r="E43" s="9" t="n"/>
      <c r="F43" s="9" t="n"/>
      <c r="G43" s="9" t="n"/>
      <c r="H43" s="9" t="n"/>
      <c r="I43" s="9" t="n"/>
      <c r="J43" s="9" t="n"/>
      <c r="K43" s="9" t="n"/>
      <c r="L43" s="9" t="n"/>
      <c r="M43" s="9" t="n"/>
      <c r="N43" s="9" t="n"/>
      <c r="O43" s="9" t="n"/>
      <c r="P43" s="31" t="str">
        <f>IF(COUNT(M43:O43)=0,"",IF(MAX(M43:O43)&gt;=3,"High",IF(MAX(M43:O43)=2,"Medium","Low")))</f>
        <v/>
      </c>
      <c r="Q43" s="9" t="n"/>
      <c r="R43" s="9" t="n"/>
      <c r="S43" s="9" t="n"/>
      <c r="T43" s="9" t="n"/>
      <c r="U43" s="32" t="n"/>
      <c r="V43" s="33" t="str">
        <f>IF(OR(U43="",P43="",T43="Retired"),"",EDATE(U43,VLOOKUP(P43,REVIEW_TABLE,2,FALSE)))</f>
        <v/>
      </c>
      <c r="W43" s="31" t="str">
        <f>IF(B43="","",IF(T43="Retired","Retired",IF(U43="","Never reviewed",IF(V43="","",IF(V43&lt;TODAY(),"Overdue",IF(V43-TODAY()&lt;=DUE_SOON_DAYS,"Due soon","Current"))))))</f>
        <v/>
      </c>
      <c r="X43" s="31" t="str">
        <f>IF(OR(B43="",T43="Retired"),"",IF(AND(J43="Restricted",Q43="No"),"Gap: encrypt",IF(AND(OR(J43="Confidential",J43="Restricted"),R43="No"),"Gap: enable MFA",IF(AND(P43="High",S43="No"),"Gap: back up",IF(OR(J43="",P43="",Q43="",R43="",S43=""),"Incomplete","OK")))))</f>
        <v/>
      </c>
      <c r="Y43" s="32" t="n"/>
      <c r="Z43" s="9" t="n"/>
    </row>
    <row r="44">
      <c r="A44" s="34" t="n"/>
      <c r="B44" s="34" t="n"/>
      <c r="C44" s="34" t="n"/>
      <c r="D44" s="34" t="n"/>
      <c r="E44" s="34" t="n"/>
      <c r="F44" s="34" t="n"/>
      <c r="G44" s="34" t="n"/>
      <c r="H44" s="34" t="n"/>
      <c r="I44" s="34" t="n"/>
      <c r="J44" s="34" t="n"/>
      <c r="K44" s="34" t="n"/>
      <c r="L44" s="34" t="n"/>
      <c r="M44" s="34" t="n"/>
      <c r="N44" s="34" t="n"/>
      <c r="O44" s="34" t="n"/>
      <c r="P44" s="31" t="str">
        <f>IF(COUNT(M44:O44)=0,"",IF(MAX(M44:O44)&gt;=3,"High",IF(MAX(M44:O44)=2,"Medium","Low")))</f>
        <v/>
      </c>
      <c r="Q44" s="34" t="n"/>
      <c r="R44" s="34" t="n"/>
      <c r="S44" s="34" t="n"/>
      <c r="T44" s="34" t="n"/>
      <c r="U44" s="35" t="n"/>
      <c r="V44" s="33" t="str">
        <f>IF(OR(U44="",P44="",T44="Retired"),"",EDATE(U44,VLOOKUP(P44,REVIEW_TABLE,2,FALSE)))</f>
        <v/>
      </c>
      <c r="W44" s="31" t="str">
        <f>IF(B44="","",IF(T44="Retired","Retired",IF(U44="","Never reviewed",IF(V44="","",IF(V44&lt;TODAY(),"Overdue",IF(V44-TODAY()&lt;=DUE_SOON_DAYS,"Due soon","Current"))))))</f>
        <v/>
      </c>
      <c r="X44" s="31" t="str">
        <f>IF(OR(B44="",T44="Retired"),"",IF(AND(J44="Restricted",Q44="No"),"Gap: encrypt",IF(AND(OR(J44="Confidential",J44="Restricted"),R44="No"),"Gap: enable MFA",IF(AND(P44="High",S44="No"),"Gap: back up",IF(OR(J44="",P44="",Q44="",R44="",S44=""),"Incomplete","OK")))))</f>
        <v/>
      </c>
      <c r="Y44" s="35" t="n"/>
      <c r="Z44" s="34" t="n"/>
    </row>
    <row r="45">
      <c r="A45" s="9" t="n"/>
      <c r="B45" s="9" t="n"/>
      <c r="C45" s="9" t="n"/>
      <c r="D45" s="9" t="n"/>
      <c r="E45" s="9" t="n"/>
      <c r="F45" s="9" t="n"/>
      <c r="G45" s="9" t="n"/>
      <c r="H45" s="9" t="n"/>
      <c r="I45" s="9" t="n"/>
      <c r="J45" s="9" t="n"/>
      <c r="K45" s="9" t="n"/>
      <c r="L45" s="9" t="n"/>
      <c r="M45" s="9" t="n"/>
      <c r="N45" s="9" t="n"/>
      <c r="O45" s="9" t="n"/>
      <c r="P45" s="31" t="str">
        <f>IF(COUNT(M45:O45)=0,"",IF(MAX(M45:O45)&gt;=3,"High",IF(MAX(M45:O45)=2,"Medium","Low")))</f>
        <v/>
      </c>
      <c r="Q45" s="9" t="n"/>
      <c r="R45" s="9" t="n"/>
      <c r="S45" s="9" t="n"/>
      <c r="T45" s="9" t="n"/>
      <c r="U45" s="32" t="n"/>
      <c r="V45" s="33" t="str">
        <f>IF(OR(U45="",P45="",T45="Retired"),"",EDATE(U45,VLOOKUP(P45,REVIEW_TABLE,2,FALSE)))</f>
        <v/>
      </c>
      <c r="W45" s="31" t="str">
        <f>IF(B45="","",IF(T45="Retired","Retired",IF(U45="","Never reviewed",IF(V45="","",IF(V45&lt;TODAY(),"Overdue",IF(V45-TODAY()&lt;=DUE_SOON_DAYS,"Due soon","Current"))))))</f>
        <v/>
      </c>
      <c r="X45" s="31" t="str">
        <f>IF(OR(B45="",T45="Retired"),"",IF(AND(J45="Restricted",Q45="No"),"Gap: encrypt",IF(AND(OR(J45="Confidential",J45="Restricted"),R45="No"),"Gap: enable MFA",IF(AND(P45="High",S45="No"),"Gap: back up",IF(OR(J45="",P45="",Q45="",R45="",S45=""),"Incomplete","OK")))))</f>
        <v/>
      </c>
      <c r="Y45" s="32" t="n"/>
      <c r="Z45" s="9" t="n"/>
    </row>
    <row r="46">
      <c r="A46" s="34" t="n"/>
      <c r="B46" s="34" t="n"/>
      <c r="C46" s="34" t="n"/>
      <c r="D46" s="34" t="n"/>
      <c r="E46" s="34" t="n"/>
      <c r="F46" s="34" t="n"/>
      <c r="G46" s="34" t="n"/>
      <c r="H46" s="34" t="n"/>
      <c r="I46" s="34" t="n"/>
      <c r="J46" s="34" t="n"/>
      <c r="K46" s="34" t="n"/>
      <c r="L46" s="34" t="n"/>
      <c r="M46" s="34" t="n"/>
      <c r="N46" s="34" t="n"/>
      <c r="O46" s="34" t="n"/>
      <c r="P46" s="31" t="str">
        <f>IF(COUNT(M46:O46)=0,"",IF(MAX(M46:O46)&gt;=3,"High",IF(MAX(M46:O46)=2,"Medium","Low")))</f>
        <v/>
      </c>
      <c r="Q46" s="34" t="n"/>
      <c r="R46" s="34" t="n"/>
      <c r="S46" s="34" t="n"/>
      <c r="T46" s="34" t="n"/>
      <c r="U46" s="35" t="n"/>
      <c r="V46" s="33" t="str">
        <f>IF(OR(U46="",P46="",T46="Retired"),"",EDATE(U46,VLOOKUP(P46,REVIEW_TABLE,2,FALSE)))</f>
        <v/>
      </c>
      <c r="W46" s="31" t="str">
        <f>IF(B46="","",IF(T46="Retired","Retired",IF(U46="","Never reviewed",IF(V46="","",IF(V46&lt;TODAY(),"Overdue",IF(V46-TODAY()&lt;=DUE_SOON_DAYS,"Due soon","Current"))))))</f>
        <v/>
      </c>
      <c r="X46" s="31" t="str">
        <f>IF(OR(B46="",T46="Retired"),"",IF(AND(J46="Restricted",Q46="No"),"Gap: encrypt",IF(AND(OR(J46="Confidential",J46="Restricted"),R46="No"),"Gap: enable MFA",IF(AND(P46="High",S46="No"),"Gap: back up",IF(OR(J46="",P46="",Q46="",R46="",S46=""),"Incomplete","OK")))))</f>
        <v/>
      </c>
      <c r="Y46" s="35" t="n"/>
      <c r="Z46" s="34" t="n"/>
    </row>
    <row r="47">
      <c r="A47" s="9" t="n"/>
      <c r="B47" s="9" t="n"/>
      <c r="C47" s="9" t="n"/>
      <c r="D47" s="9" t="n"/>
      <c r="E47" s="9" t="n"/>
      <c r="F47" s="9" t="n"/>
      <c r="G47" s="9" t="n"/>
      <c r="H47" s="9" t="n"/>
      <c r="I47" s="9" t="n"/>
      <c r="J47" s="9" t="n"/>
      <c r="K47" s="9" t="n"/>
      <c r="L47" s="9" t="n"/>
      <c r="M47" s="9" t="n"/>
      <c r="N47" s="9" t="n"/>
      <c r="O47" s="9" t="n"/>
      <c r="P47" s="31" t="str">
        <f>IF(COUNT(M47:O47)=0,"",IF(MAX(M47:O47)&gt;=3,"High",IF(MAX(M47:O47)=2,"Medium","Low")))</f>
        <v/>
      </c>
      <c r="Q47" s="9" t="n"/>
      <c r="R47" s="9" t="n"/>
      <c r="S47" s="9" t="n"/>
      <c r="T47" s="9" t="n"/>
      <c r="U47" s="32" t="n"/>
      <c r="V47" s="33" t="str">
        <f>IF(OR(U47="",P47="",T47="Retired"),"",EDATE(U47,VLOOKUP(P47,REVIEW_TABLE,2,FALSE)))</f>
        <v/>
      </c>
      <c r="W47" s="31" t="str">
        <f>IF(B47="","",IF(T47="Retired","Retired",IF(U47="","Never reviewed",IF(V47="","",IF(V47&lt;TODAY(),"Overdue",IF(V47-TODAY()&lt;=DUE_SOON_DAYS,"Due soon","Current"))))))</f>
        <v/>
      </c>
      <c r="X47" s="31" t="str">
        <f>IF(OR(B47="",T47="Retired"),"",IF(AND(J47="Restricted",Q47="No"),"Gap: encrypt",IF(AND(OR(J47="Confidential",J47="Restricted"),R47="No"),"Gap: enable MFA",IF(AND(P47="High",S47="No"),"Gap: back up",IF(OR(J47="",P47="",Q47="",R47="",S47=""),"Incomplete","OK")))))</f>
        <v/>
      </c>
      <c r="Y47" s="32" t="n"/>
      <c r="Z47" s="9" t="n"/>
    </row>
    <row r="48">
      <c r="A48" s="34" t="n"/>
      <c r="B48" s="34" t="n"/>
      <c r="C48" s="34" t="n"/>
      <c r="D48" s="34" t="n"/>
      <c r="E48" s="34" t="n"/>
      <c r="F48" s="34" t="n"/>
      <c r="G48" s="34" t="n"/>
      <c r="H48" s="34" t="n"/>
      <c r="I48" s="34" t="n"/>
      <c r="J48" s="34" t="n"/>
      <c r="K48" s="34" t="n"/>
      <c r="L48" s="34" t="n"/>
      <c r="M48" s="34" t="n"/>
      <c r="N48" s="34" t="n"/>
      <c r="O48" s="34" t="n"/>
      <c r="P48" s="31" t="str">
        <f>IF(COUNT(M48:O48)=0,"",IF(MAX(M48:O48)&gt;=3,"High",IF(MAX(M48:O48)=2,"Medium","Low")))</f>
        <v/>
      </c>
      <c r="Q48" s="34" t="n"/>
      <c r="R48" s="34" t="n"/>
      <c r="S48" s="34" t="n"/>
      <c r="T48" s="34" t="n"/>
      <c r="U48" s="35" t="n"/>
      <c r="V48" s="33" t="str">
        <f>IF(OR(U48="",P48="",T48="Retired"),"",EDATE(U48,VLOOKUP(P48,REVIEW_TABLE,2,FALSE)))</f>
        <v/>
      </c>
      <c r="W48" s="31" t="str">
        <f>IF(B48="","",IF(T48="Retired","Retired",IF(U48="","Never reviewed",IF(V48="","",IF(V48&lt;TODAY(),"Overdue",IF(V48-TODAY()&lt;=DUE_SOON_DAYS,"Due soon","Current"))))))</f>
        <v/>
      </c>
      <c r="X48" s="31" t="str">
        <f>IF(OR(B48="",T48="Retired"),"",IF(AND(J48="Restricted",Q48="No"),"Gap: encrypt",IF(AND(OR(J48="Confidential",J48="Restricted"),R48="No"),"Gap: enable MFA",IF(AND(P48="High",S48="No"),"Gap: back up",IF(OR(J48="",P48="",Q48="",R48="",S48=""),"Incomplete","OK")))))</f>
        <v/>
      </c>
      <c r="Y48" s="35" t="n"/>
      <c r="Z48" s="34" t="n"/>
    </row>
    <row r="49">
      <c r="A49" s="9" t="n"/>
      <c r="B49" s="9" t="n"/>
      <c r="C49" s="9" t="n"/>
      <c r="D49" s="9" t="n"/>
      <c r="E49" s="9" t="n"/>
      <c r="F49" s="9" t="n"/>
      <c r="G49" s="9" t="n"/>
      <c r="H49" s="9" t="n"/>
      <c r="I49" s="9" t="n"/>
      <c r="J49" s="9" t="n"/>
      <c r="K49" s="9" t="n"/>
      <c r="L49" s="9" t="n"/>
      <c r="M49" s="9" t="n"/>
      <c r="N49" s="9" t="n"/>
      <c r="O49" s="9" t="n"/>
      <c r="P49" s="31" t="str">
        <f>IF(COUNT(M49:O49)=0,"",IF(MAX(M49:O49)&gt;=3,"High",IF(MAX(M49:O49)=2,"Medium","Low")))</f>
        <v/>
      </c>
      <c r="Q49" s="9" t="n"/>
      <c r="R49" s="9" t="n"/>
      <c r="S49" s="9" t="n"/>
      <c r="T49" s="9" t="n"/>
      <c r="U49" s="32" t="n"/>
      <c r="V49" s="33" t="str">
        <f>IF(OR(U49="",P49="",T49="Retired"),"",EDATE(U49,VLOOKUP(P49,REVIEW_TABLE,2,FALSE)))</f>
        <v/>
      </c>
      <c r="W49" s="31" t="str">
        <f>IF(B49="","",IF(T49="Retired","Retired",IF(U49="","Never reviewed",IF(V49="","",IF(V49&lt;TODAY(),"Overdue",IF(V49-TODAY()&lt;=DUE_SOON_DAYS,"Due soon","Current"))))))</f>
        <v/>
      </c>
      <c r="X49" s="31" t="str">
        <f>IF(OR(B49="",T49="Retired"),"",IF(AND(J49="Restricted",Q49="No"),"Gap: encrypt",IF(AND(OR(J49="Confidential",J49="Restricted"),R49="No"),"Gap: enable MFA",IF(AND(P49="High",S49="No"),"Gap: back up",IF(OR(J49="",P49="",Q49="",R49="",S49=""),"Incomplete","OK")))))</f>
        <v/>
      </c>
      <c r="Y49" s="32" t="n"/>
      <c r="Z49" s="9" t="n"/>
    </row>
    <row r="50">
      <c r="A50" s="34" t="n"/>
      <c r="B50" s="34" t="n"/>
      <c r="C50" s="34" t="n"/>
      <c r="D50" s="34" t="n"/>
      <c r="E50" s="34" t="n"/>
      <c r="F50" s="34" t="n"/>
      <c r="G50" s="34" t="n"/>
      <c r="H50" s="34" t="n"/>
      <c r="I50" s="34" t="n"/>
      <c r="J50" s="34" t="n"/>
      <c r="K50" s="34" t="n"/>
      <c r="L50" s="34" t="n"/>
      <c r="M50" s="34" t="n"/>
      <c r="N50" s="34" t="n"/>
      <c r="O50" s="34" t="n"/>
      <c r="P50" s="31" t="str">
        <f>IF(COUNT(M50:O50)=0,"",IF(MAX(M50:O50)&gt;=3,"High",IF(MAX(M50:O50)=2,"Medium","Low")))</f>
        <v/>
      </c>
      <c r="Q50" s="34" t="n"/>
      <c r="R50" s="34" t="n"/>
      <c r="S50" s="34" t="n"/>
      <c r="T50" s="34" t="n"/>
      <c r="U50" s="35" t="n"/>
      <c r="V50" s="33" t="str">
        <f>IF(OR(U50="",P50="",T50="Retired"),"",EDATE(U50,VLOOKUP(P50,REVIEW_TABLE,2,FALSE)))</f>
        <v/>
      </c>
      <c r="W50" s="31" t="str">
        <f>IF(B50="","",IF(T50="Retired","Retired",IF(U50="","Never reviewed",IF(V50="","",IF(V50&lt;TODAY(),"Overdue",IF(V50-TODAY()&lt;=DUE_SOON_DAYS,"Due soon","Current"))))))</f>
        <v/>
      </c>
      <c r="X50" s="31" t="str">
        <f>IF(OR(B50="",T50="Retired"),"",IF(AND(J50="Restricted",Q50="No"),"Gap: encrypt",IF(AND(OR(J50="Confidential",J50="Restricted"),R50="No"),"Gap: enable MFA",IF(AND(P50="High",S50="No"),"Gap: back up",IF(OR(J50="",P50="",Q50="",R50="",S50=""),"Incomplete","OK")))))</f>
        <v/>
      </c>
      <c r="Y50" s="35" t="n"/>
      <c r="Z50" s="34" t="n"/>
    </row>
    <row r="51">
      <c r="A51" s="9" t="n"/>
      <c r="B51" s="9" t="n"/>
      <c r="C51" s="9" t="n"/>
      <c r="D51" s="9" t="n"/>
      <c r="E51" s="9" t="n"/>
      <c r="F51" s="9" t="n"/>
      <c r="G51" s="9" t="n"/>
      <c r="H51" s="9" t="n"/>
      <c r="I51" s="9" t="n"/>
      <c r="J51" s="9" t="n"/>
      <c r="K51" s="9" t="n"/>
      <c r="L51" s="9" t="n"/>
      <c r="M51" s="9" t="n"/>
      <c r="N51" s="9" t="n"/>
      <c r="O51" s="9" t="n"/>
      <c r="P51" s="31" t="str">
        <f>IF(COUNT(M51:O51)=0,"",IF(MAX(M51:O51)&gt;=3,"High",IF(MAX(M51:O51)=2,"Medium","Low")))</f>
        <v/>
      </c>
      <c r="Q51" s="9" t="n"/>
      <c r="R51" s="9" t="n"/>
      <c r="S51" s="9" t="n"/>
      <c r="T51" s="9" t="n"/>
      <c r="U51" s="32" t="n"/>
      <c r="V51" s="33" t="str">
        <f>IF(OR(U51="",P51="",T51="Retired"),"",EDATE(U51,VLOOKUP(P51,REVIEW_TABLE,2,FALSE)))</f>
        <v/>
      </c>
      <c r="W51" s="31" t="str">
        <f>IF(B51="","",IF(T51="Retired","Retired",IF(U51="","Never reviewed",IF(V51="","",IF(V51&lt;TODAY(),"Overdue",IF(V51-TODAY()&lt;=DUE_SOON_DAYS,"Due soon","Current"))))))</f>
        <v/>
      </c>
      <c r="X51" s="31" t="str">
        <f>IF(OR(B51="",T51="Retired"),"",IF(AND(J51="Restricted",Q51="No"),"Gap: encrypt",IF(AND(OR(J51="Confidential",J51="Restricted"),R51="No"),"Gap: enable MFA",IF(AND(P51="High",S51="No"),"Gap: back up",IF(OR(J51="",P51="",Q51="",R51="",S51=""),"Incomplete","OK")))))</f>
        <v/>
      </c>
      <c r="Y51" s="32" t="n"/>
      <c r="Z51" s="9" t="n"/>
    </row>
    <row r="52">
      <c r="A52" s="34" t="n"/>
      <c r="B52" s="34" t="n"/>
      <c r="C52" s="34" t="n"/>
      <c r="D52" s="34" t="n"/>
      <c r="E52" s="34" t="n"/>
      <c r="F52" s="34" t="n"/>
      <c r="G52" s="34" t="n"/>
      <c r="H52" s="34" t="n"/>
      <c r="I52" s="34" t="n"/>
      <c r="J52" s="34" t="n"/>
      <c r="K52" s="34" t="n"/>
      <c r="L52" s="34" t="n"/>
      <c r="M52" s="34" t="n"/>
      <c r="N52" s="34" t="n"/>
      <c r="O52" s="34" t="n"/>
      <c r="P52" s="31" t="str">
        <f>IF(COUNT(M52:O52)=0,"",IF(MAX(M52:O52)&gt;=3,"High",IF(MAX(M52:O52)=2,"Medium","Low")))</f>
        <v/>
      </c>
      <c r="Q52" s="34" t="n"/>
      <c r="R52" s="34" t="n"/>
      <c r="S52" s="34" t="n"/>
      <c r="T52" s="34" t="n"/>
      <c r="U52" s="35" t="n"/>
      <c r="V52" s="33" t="str">
        <f>IF(OR(U52="",P52="",T52="Retired"),"",EDATE(U52,VLOOKUP(P52,REVIEW_TABLE,2,FALSE)))</f>
        <v/>
      </c>
      <c r="W52" s="31" t="str">
        <f>IF(B52="","",IF(T52="Retired","Retired",IF(U52="","Never reviewed",IF(V52="","",IF(V52&lt;TODAY(),"Overdue",IF(V52-TODAY()&lt;=DUE_SOON_DAYS,"Due soon","Current"))))))</f>
        <v/>
      </c>
      <c r="X52" s="31" t="str">
        <f>IF(OR(B52="",T52="Retired"),"",IF(AND(J52="Restricted",Q52="No"),"Gap: encrypt",IF(AND(OR(J52="Confidential",J52="Restricted"),R52="No"),"Gap: enable MFA",IF(AND(P52="High",S52="No"),"Gap: back up",IF(OR(J52="",P52="",Q52="",R52="",S52=""),"Incomplete","OK")))))</f>
        <v/>
      </c>
      <c r="Y52" s="35" t="n"/>
      <c r="Z52" s="34" t="n"/>
    </row>
    <row r="53">
      <c r="A53" s="9" t="n"/>
      <c r="B53" s="9" t="n"/>
      <c r="C53" s="9" t="n"/>
      <c r="D53" s="9" t="n"/>
      <c r="E53" s="9" t="n"/>
      <c r="F53" s="9" t="n"/>
      <c r="G53" s="9" t="n"/>
      <c r="H53" s="9" t="n"/>
      <c r="I53" s="9" t="n"/>
      <c r="J53" s="9" t="n"/>
      <c r="K53" s="9" t="n"/>
      <c r="L53" s="9" t="n"/>
      <c r="M53" s="9" t="n"/>
      <c r="N53" s="9" t="n"/>
      <c r="O53" s="9" t="n"/>
      <c r="P53" s="31" t="str">
        <f>IF(COUNT(M53:O53)=0,"",IF(MAX(M53:O53)&gt;=3,"High",IF(MAX(M53:O53)=2,"Medium","Low")))</f>
        <v/>
      </c>
      <c r="Q53" s="9" t="n"/>
      <c r="R53" s="9" t="n"/>
      <c r="S53" s="9" t="n"/>
      <c r="T53" s="9" t="n"/>
      <c r="U53" s="32" t="n"/>
      <c r="V53" s="33" t="str">
        <f>IF(OR(U53="",P53="",T53="Retired"),"",EDATE(U53,VLOOKUP(P53,REVIEW_TABLE,2,FALSE)))</f>
        <v/>
      </c>
      <c r="W53" s="31" t="str">
        <f>IF(B53="","",IF(T53="Retired","Retired",IF(U53="","Never reviewed",IF(V53="","",IF(V53&lt;TODAY(),"Overdue",IF(V53-TODAY()&lt;=DUE_SOON_DAYS,"Due soon","Current"))))))</f>
        <v/>
      </c>
      <c r="X53" s="31" t="str">
        <f>IF(OR(B53="",T53="Retired"),"",IF(AND(J53="Restricted",Q53="No"),"Gap: encrypt",IF(AND(OR(J53="Confidential",J53="Restricted"),R53="No"),"Gap: enable MFA",IF(AND(P53="High",S53="No"),"Gap: back up",IF(OR(J53="",P53="",Q53="",R53="",S53=""),"Incomplete","OK")))))</f>
        <v/>
      </c>
      <c r="Y53" s="32" t="n"/>
      <c r="Z53" s="9" t="n"/>
    </row>
    <row r="54">
      <c r="A54" s="34" t="n"/>
      <c r="B54" s="34" t="n"/>
      <c r="C54" s="34" t="n"/>
      <c r="D54" s="34" t="n"/>
      <c r="E54" s="34" t="n"/>
      <c r="F54" s="34" t="n"/>
      <c r="G54" s="34" t="n"/>
      <c r="H54" s="34" t="n"/>
      <c r="I54" s="34" t="n"/>
      <c r="J54" s="34" t="n"/>
      <c r="K54" s="34" t="n"/>
      <c r="L54" s="34" t="n"/>
      <c r="M54" s="34" t="n"/>
      <c r="N54" s="34" t="n"/>
      <c r="O54" s="34" t="n"/>
      <c r="P54" s="31" t="str">
        <f>IF(COUNT(M54:O54)=0,"",IF(MAX(M54:O54)&gt;=3,"High",IF(MAX(M54:O54)=2,"Medium","Low")))</f>
        <v/>
      </c>
      <c r="Q54" s="34" t="n"/>
      <c r="R54" s="34" t="n"/>
      <c r="S54" s="34" t="n"/>
      <c r="T54" s="34" t="n"/>
      <c r="U54" s="35" t="n"/>
      <c r="V54" s="33" t="str">
        <f>IF(OR(U54="",P54="",T54="Retired"),"",EDATE(U54,VLOOKUP(P54,REVIEW_TABLE,2,FALSE)))</f>
        <v/>
      </c>
      <c r="W54" s="31" t="str">
        <f>IF(B54="","",IF(T54="Retired","Retired",IF(U54="","Never reviewed",IF(V54="","",IF(V54&lt;TODAY(),"Overdue",IF(V54-TODAY()&lt;=DUE_SOON_DAYS,"Due soon","Current"))))))</f>
        <v/>
      </c>
      <c r="X54" s="31" t="str">
        <f>IF(OR(B54="",T54="Retired"),"",IF(AND(J54="Restricted",Q54="No"),"Gap: encrypt",IF(AND(OR(J54="Confidential",J54="Restricted"),R54="No"),"Gap: enable MFA",IF(AND(P54="High",S54="No"),"Gap: back up",IF(OR(J54="",P54="",Q54="",R54="",S54=""),"Incomplete","OK")))))</f>
        <v/>
      </c>
      <c r="Y54" s="35" t="n"/>
      <c r="Z54" s="34" t="n"/>
    </row>
    <row r="55">
      <c r="A55" s="9" t="n"/>
      <c r="B55" s="9" t="n"/>
      <c r="C55" s="9" t="n"/>
      <c r="D55" s="9" t="n"/>
      <c r="E55" s="9" t="n"/>
      <c r="F55" s="9" t="n"/>
      <c r="G55" s="9" t="n"/>
      <c r="H55" s="9" t="n"/>
      <c r="I55" s="9" t="n"/>
      <c r="J55" s="9" t="n"/>
      <c r="K55" s="9" t="n"/>
      <c r="L55" s="9" t="n"/>
      <c r="M55" s="9" t="n"/>
      <c r="N55" s="9" t="n"/>
      <c r="O55" s="9" t="n"/>
      <c r="P55" s="31" t="str">
        <f>IF(COUNT(M55:O55)=0,"",IF(MAX(M55:O55)&gt;=3,"High",IF(MAX(M55:O55)=2,"Medium","Low")))</f>
        <v/>
      </c>
      <c r="Q55" s="9" t="n"/>
      <c r="R55" s="9" t="n"/>
      <c r="S55" s="9" t="n"/>
      <c r="T55" s="9" t="n"/>
      <c r="U55" s="32" t="n"/>
      <c r="V55" s="33" t="str">
        <f>IF(OR(U55="",P55="",T55="Retired"),"",EDATE(U55,VLOOKUP(P55,REVIEW_TABLE,2,FALSE)))</f>
        <v/>
      </c>
      <c r="W55" s="31" t="str">
        <f>IF(B55="","",IF(T55="Retired","Retired",IF(U55="","Never reviewed",IF(V55="","",IF(V55&lt;TODAY(),"Overdue",IF(V55-TODAY()&lt;=DUE_SOON_DAYS,"Due soon","Current"))))))</f>
        <v/>
      </c>
      <c r="X55" s="31" t="str">
        <f>IF(OR(B55="",T55="Retired"),"",IF(AND(J55="Restricted",Q55="No"),"Gap: encrypt",IF(AND(OR(J55="Confidential",J55="Restricted"),R55="No"),"Gap: enable MFA",IF(AND(P55="High",S55="No"),"Gap: back up",IF(OR(J55="",P55="",Q55="",R55="",S55=""),"Incomplete","OK")))))</f>
        <v/>
      </c>
      <c r="Y55" s="32" t="n"/>
      <c r="Z55" s="9" t="n"/>
    </row>
    <row r="56">
      <c r="A56" s="34" t="n"/>
      <c r="B56" s="34" t="n"/>
      <c r="C56" s="34" t="n"/>
      <c r="D56" s="34" t="n"/>
      <c r="E56" s="34" t="n"/>
      <c r="F56" s="34" t="n"/>
      <c r="G56" s="34" t="n"/>
      <c r="H56" s="34" t="n"/>
      <c r="I56" s="34" t="n"/>
      <c r="J56" s="34" t="n"/>
      <c r="K56" s="34" t="n"/>
      <c r="L56" s="34" t="n"/>
      <c r="M56" s="34" t="n"/>
      <c r="N56" s="34" t="n"/>
      <c r="O56" s="34" t="n"/>
      <c r="P56" s="31" t="str">
        <f>IF(COUNT(M56:O56)=0,"",IF(MAX(M56:O56)&gt;=3,"High",IF(MAX(M56:O56)=2,"Medium","Low")))</f>
        <v/>
      </c>
      <c r="Q56" s="34" t="n"/>
      <c r="R56" s="34" t="n"/>
      <c r="S56" s="34" t="n"/>
      <c r="T56" s="34" t="n"/>
      <c r="U56" s="35" t="n"/>
      <c r="V56" s="33" t="str">
        <f>IF(OR(U56="",P56="",T56="Retired"),"",EDATE(U56,VLOOKUP(P56,REVIEW_TABLE,2,FALSE)))</f>
        <v/>
      </c>
      <c r="W56" s="31" t="str">
        <f>IF(B56="","",IF(T56="Retired","Retired",IF(U56="","Never reviewed",IF(V56="","",IF(V56&lt;TODAY(),"Overdue",IF(V56-TODAY()&lt;=DUE_SOON_DAYS,"Due soon","Current"))))))</f>
        <v/>
      </c>
      <c r="X56" s="31" t="str">
        <f>IF(OR(B56="",T56="Retired"),"",IF(AND(J56="Restricted",Q56="No"),"Gap: encrypt",IF(AND(OR(J56="Confidential",J56="Restricted"),R56="No"),"Gap: enable MFA",IF(AND(P56="High",S56="No"),"Gap: back up",IF(OR(J56="",P56="",Q56="",R56="",S56=""),"Incomplete","OK")))))</f>
        <v/>
      </c>
      <c r="Y56" s="35" t="n"/>
      <c r="Z56" s="34" t="n"/>
    </row>
    <row r="57">
      <c r="A57" s="9" t="n"/>
      <c r="B57" s="9" t="n"/>
      <c r="C57" s="9" t="n"/>
      <c r="D57" s="9" t="n"/>
      <c r="E57" s="9" t="n"/>
      <c r="F57" s="9" t="n"/>
      <c r="G57" s="9" t="n"/>
      <c r="H57" s="9" t="n"/>
      <c r="I57" s="9" t="n"/>
      <c r="J57" s="9" t="n"/>
      <c r="K57" s="9" t="n"/>
      <c r="L57" s="9" t="n"/>
      <c r="M57" s="9" t="n"/>
      <c r="N57" s="9" t="n"/>
      <c r="O57" s="9" t="n"/>
      <c r="P57" s="31" t="str">
        <f>IF(COUNT(M57:O57)=0,"",IF(MAX(M57:O57)&gt;=3,"High",IF(MAX(M57:O57)=2,"Medium","Low")))</f>
        <v/>
      </c>
      <c r="Q57" s="9" t="n"/>
      <c r="R57" s="9" t="n"/>
      <c r="S57" s="9" t="n"/>
      <c r="T57" s="9" t="n"/>
      <c r="U57" s="32" t="n"/>
      <c r="V57" s="33" t="str">
        <f>IF(OR(U57="",P57="",T57="Retired"),"",EDATE(U57,VLOOKUP(P57,REVIEW_TABLE,2,FALSE)))</f>
        <v/>
      </c>
      <c r="W57" s="31" t="str">
        <f>IF(B57="","",IF(T57="Retired","Retired",IF(U57="","Never reviewed",IF(V57="","",IF(V57&lt;TODAY(),"Overdue",IF(V57-TODAY()&lt;=DUE_SOON_DAYS,"Due soon","Current"))))))</f>
        <v/>
      </c>
      <c r="X57" s="31" t="str">
        <f>IF(OR(B57="",T57="Retired"),"",IF(AND(J57="Restricted",Q57="No"),"Gap: encrypt",IF(AND(OR(J57="Confidential",J57="Restricted"),R57="No"),"Gap: enable MFA",IF(AND(P57="High",S57="No"),"Gap: back up",IF(OR(J57="",P57="",Q57="",R57="",S57=""),"Incomplete","OK")))))</f>
        <v/>
      </c>
      <c r="Y57" s="32" t="n"/>
      <c r="Z57" s="9" t="n"/>
    </row>
    <row r="58">
      <c r="A58" s="34" t="n"/>
      <c r="B58" s="34" t="n"/>
      <c r="C58" s="34" t="n"/>
      <c r="D58" s="34" t="n"/>
      <c r="E58" s="34" t="n"/>
      <c r="F58" s="34" t="n"/>
      <c r="G58" s="34" t="n"/>
      <c r="H58" s="34" t="n"/>
      <c r="I58" s="34" t="n"/>
      <c r="J58" s="34" t="n"/>
      <c r="K58" s="34" t="n"/>
      <c r="L58" s="34" t="n"/>
      <c r="M58" s="34" t="n"/>
      <c r="N58" s="34" t="n"/>
      <c r="O58" s="34" t="n"/>
      <c r="P58" s="31" t="str">
        <f>IF(COUNT(M58:O58)=0,"",IF(MAX(M58:O58)&gt;=3,"High",IF(MAX(M58:O58)=2,"Medium","Low")))</f>
        <v/>
      </c>
      <c r="Q58" s="34" t="n"/>
      <c r="R58" s="34" t="n"/>
      <c r="S58" s="34" t="n"/>
      <c r="T58" s="34" t="n"/>
      <c r="U58" s="35" t="n"/>
      <c r="V58" s="33" t="str">
        <f>IF(OR(U58="",P58="",T58="Retired"),"",EDATE(U58,VLOOKUP(P58,REVIEW_TABLE,2,FALSE)))</f>
        <v/>
      </c>
      <c r="W58" s="31" t="str">
        <f>IF(B58="","",IF(T58="Retired","Retired",IF(U58="","Never reviewed",IF(V58="","",IF(V58&lt;TODAY(),"Overdue",IF(V58-TODAY()&lt;=DUE_SOON_DAYS,"Due soon","Current"))))))</f>
        <v/>
      </c>
      <c r="X58" s="31" t="str">
        <f>IF(OR(B58="",T58="Retired"),"",IF(AND(J58="Restricted",Q58="No"),"Gap: encrypt",IF(AND(OR(J58="Confidential",J58="Restricted"),R58="No"),"Gap: enable MFA",IF(AND(P58="High",S58="No"),"Gap: back up",IF(OR(J58="",P58="",Q58="",R58="",S58=""),"Incomplete","OK")))))</f>
        <v/>
      </c>
      <c r="Y58" s="35" t="n"/>
      <c r="Z58" s="34" t="n"/>
    </row>
    <row r="59">
      <c r="A59" s="9" t="n"/>
      <c r="B59" s="9" t="n"/>
      <c r="C59" s="9" t="n"/>
      <c r="D59" s="9" t="n"/>
      <c r="E59" s="9" t="n"/>
      <c r="F59" s="9" t="n"/>
      <c r="G59" s="9" t="n"/>
      <c r="H59" s="9" t="n"/>
      <c r="I59" s="9" t="n"/>
      <c r="J59" s="9" t="n"/>
      <c r="K59" s="9" t="n"/>
      <c r="L59" s="9" t="n"/>
      <c r="M59" s="9" t="n"/>
      <c r="N59" s="9" t="n"/>
      <c r="O59" s="9" t="n"/>
      <c r="P59" s="31" t="str">
        <f>IF(COUNT(M59:O59)=0,"",IF(MAX(M59:O59)&gt;=3,"High",IF(MAX(M59:O59)=2,"Medium","Low")))</f>
        <v/>
      </c>
      <c r="Q59" s="9" t="n"/>
      <c r="R59" s="9" t="n"/>
      <c r="S59" s="9" t="n"/>
      <c r="T59" s="9" t="n"/>
      <c r="U59" s="32" t="n"/>
      <c r="V59" s="33" t="str">
        <f>IF(OR(U59="",P59="",T59="Retired"),"",EDATE(U59,VLOOKUP(P59,REVIEW_TABLE,2,FALSE)))</f>
        <v/>
      </c>
      <c r="W59" s="31" t="str">
        <f>IF(B59="","",IF(T59="Retired","Retired",IF(U59="","Never reviewed",IF(V59="","",IF(V59&lt;TODAY(),"Overdue",IF(V59-TODAY()&lt;=DUE_SOON_DAYS,"Due soon","Current"))))))</f>
        <v/>
      </c>
      <c r="X59" s="31" t="str">
        <f>IF(OR(B59="",T59="Retired"),"",IF(AND(J59="Restricted",Q59="No"),"Gap: encrypt",IF(AND(OR(J59="Confidential",J59="Restricted"),R59="No"),"Gap: enable MFA",IF(AND(P59="High",S59="No"),"Gap: back up",IF(OR(J59="",P59="",Q59="",R59="",S59=""),"Incomplete","OK")))))</f>
        <v/>
      </c>
      <c r="Y59" s="32" t="n"/>
      <c r="Z59" s="9" t="n"/>
    </row>
    <row r="60">
      <c r="A60" s="34" t="n"/>
      <c r="B60" s="34" t="n"/>
      <c r="C60" s="34" t="n"/>
      <c r="D60" s="34" t="n"/>
      <c r="E60" s="34" t="n"/>
      <c r="F60" s="34" t="n"/>
      <c r="G60" s="34" t="n"/>
      <c r="H60" s="34" t="n"/>
      <c r="I60" s="34" t="n"/>
      <c r="J60" s="34" t="n"/>
      <c r="K60" s="34" t="n"/>
      <c r="L60" s="34" t="n"/>
      <c r="M60" s="34" t="n"/>
      <c r="N60" s="34" t="n"/>
      <c r="O60" s="34" t="n"/>
      <c r="P60" s="31" t="str">
        <f>IF(COUNT(M60:O60)=0,"",IF(MAX(M60:O60)&gt;=3,"High",IF(MAX(M60:O60)=2,"Medium","Low")))</f>
        <v/>
      </c>
      <c r="Q60" s="34" t="n"/>
      <c r="R60" s="34" t="n"/>
      <c r="S60" s="34" t="n"/>
      <c r="T60" s="34" t="n"/>
      <c r="U60" s="35" t="n"/>
      <c r="V60" s="33" t="str">
        <f>IF(OR(U60="",P60="",T60="Retired"),"",EDATE(U60,VLOOKUP(P60,REVIEW_TABLE,2,FALSE)))</f>
        <v/>
      </c>
      <c r="W60" s="31" t="str">
        <f>IF(B60="","",IF(T60="Retired","Retired",IF(U60="","Never reviewed",IF(V60="","",IF(V60&lt;TODAY(),"Overdue",IF(V60-TODAY()&lt;=DUE_SOON_DAYS,"Due soon","Current"))))))</f>
        <v/>
      </c>
      <c r="X60" s="31" t="str">
        <f>IF(OR(B60="",T60="Retired"),"",IF(AND(J60="Restricted",Q60="No"),"Gap: encrypt",IF(AND(OR(J60="Confidential",J60="Restricted"),R60="No"),"Gap: enable MFA",IF(AND(P60="High",S60="No"),"Gap: back up",IF(OR(J60="",P60="",Q60="",R60="",S60=""),"Incomplete","OK")))))</f>
        <v/>
      </c>
      <c r="Y60" s="35" t="n"/>
      <c r="Z60" s="34" t="n"/>
    </row>
    <row r="61">
      <c r="A61" s="9" t="n"/>
      <c r="B61" s="9" t="n"/>
      <c r="C61" s="9" t="n"/>
      <c r="D61" s="9" t="n"/>
      <c r="E61" s="9" t="n"/>
      <c r="F61" s="9" t="n"/>
      <c r="G61" s="9" t="n"/>
      <c r="H61" s="9" t="n"/>
      <c r="I61" s="9" t="n"/>
      <c r="J61" s="9" t="n"/>
      <c r="K61" s="9" t="n"/>
      <c r="L61" s="9" t="n"/>
      <c r="M61" s="9" t="n"/>
      <c r="N61" s="9" t="n"/>
      <c r="O61" s="9" t="n"/>
      <c r="P61" s="31" t="str">
        <f>IF(COUNT(M61:O61)=0,"",IF(MAX(M61:O61)&gt;=3,"High",IF(MAX(M61:O61)=2,"Medium","Low")))</f>
        <v/>
      </c>
      <c r="Q61" s="9" t="n"/>
      <c r="R61" s="9" t="n"/>
      <c r="S61" s="9" t="n"/>
      <c r="T61" s="9" t="n"/>
      <c r="U61" s="32" t="n"/>
      <c r="V61" s="33" t="str">
        <f>IF(OR(U61="",P61="",T61="Retired"),"",EDATE(U61,VLOOKUP(P61,REVIEW_TABLE,2,FALSE)))</f>
        <v/>
      </c>
      <c r="W61" s="31" t="str">
        <f>IF(B61="","",IF(T61="Retired","Retired",IF(U61="","Never reviewed",IF(V61="","",IF(V61&lt;TODAY(),"Overdue",IF(V61-TODAY()&lt;=DUE_SOON_DAYS,"Due soon","Current"))))))</f>
        <v/>
      </c>
      <c r="X61" s="31" t="str">
        <f>IF(OR(B61="",T61="Retired"),"",IF(AND(J61="Restricted",Q61="No"),"Gap: encrypt",IF(AND(OR(J61="Confidential",J61="Restricted"),R61="No"),"Gap: enable MFA",IF(AND(P61="High",S61="No"),"Gap: back up",IF(OR(J61="",P61="",Q61="",R61="",S61=""),"Incomplete","OK")))))</f>
        <v/>
      </c>
      <c r="Y61" s="32" t="n"/>
      <c r="Z61" s="9" t="n"/>
    </row>
    <row r="62">
      <c r="A62" s="34" t="n"/>
      <c r="B62" s="34" t="n"/>
      <c r="C62" s="34" t="n"/>
      <c r="D62" s="34" t="n"/>
      <c r="E62" s="34" t="n"/>
      <c r="F62" s="34" t="n"/>
      <c r="G62" s="34" t="n"/>
      <c r="H62" s="34" t="n"/>
      <c r="I62" s="34" t="n"/>
      <c r="J62" s="34" t="n"/>
      <c r="K62" s="34" t="n"/>
      <c r="L62" s="34" t="n"/>
      <c r="M62" s="34" t="n"/>
      <c r="N62" s="34" t="n"/>
      <c r="O62" s="34" t="n"/>
      <c r="P62" s="31" t="str">
        <f>IF(COUNT(M62:O62)=0,"",IF(MAX(M62:O62)&gt;=3,"High",IF(MAX(M62:O62)=2,"Medium","Low")))</f>
        <v/>
      </c>
      <c r="Q62" s="34" t="n"/>
      <c r="R62" s="34" t="n"/>
      <c r="S62" s="34" t="n"/>
      <c r="T62" s="34" t="n"/>
      <c r="U62" s="35" t="n"/>
      <c r="V62" s="33" t="str">
        <f>IF(OR(U62="",P62="",T62="Retired"),"",EDATE(U62,VLOOKUP(P62,REVIEW_TABLE,2,FALSE)))</f>
        <v/>
      </c>
      <c r="W62" s="31" t="str">
        <f>IF(B62="","",IF(T62="Retired","Retired",IF(U62="","Never reviewed",IF(V62="","",IF(V62&lt;TODAY(),"Overdue",IF(V62-TODAY()&lt;=DUE_SOON_DAYS,"Due soon","Current"))))))</f>
        <v/>
      </c>
      <c r="X62" s="31" t="str">
        <f>IF(OR(B62="",T62="Retired"),"",IF(AND(J62="Restricted",Q62="No"),"Gap: encrypt",IF(AND(OR(J62="Confidential",J62="Restricted"),R62="No"),"Gap: enable MFA",IF(AND(P62="High",S62="No"),"Gap: back up",IF(OR(J62="",P62="",Q62="",R62="",S62=""),"Incomplete","OK")))))</f>
        <v/>
      </c>
      <c r="Y62" s="35" t="n"/>
      <c r="Z62" s="34" t="n"/>
    </row>
    <row r="63">
      <c r="A63" s="9" t="n"/>
      <c r="B63" s="9" t="n"/>
      <c r="C63" s="9" t="n"/>
      <c r="D63" s="9" t="n"/>
      <c r="E63" s="9" t="n"/>
      <c r="F63" s="9" t="n"/>
      <c r="G63" s="9" t="n"/>
      <c r="H63" s="9" t="n"/>
      <c r="I63" s="9" t="n"/>
      <c r="J63" s="9" t="n"/>
      <c r="K63" s="9" t="n"/>
      <c r="L63" s="9" t="n"/>
      <c r="M63" s="9" t="n"/>
      <c r="N63" s="9" t="n"/>
      <c r="O63" s="9" t="n"/>
      <c r="P63" s="31" t="str">
        <f>IF(COUNT(M63:O63)=0,"",IF(MAX(M63:O63)&gt;=3,"High",IF(MAX(M63:O63)=2,"Medium","Low")))</f>
        <v/>
      </c>
      <c r="Q63" s="9" t="n"/>
      <c r="R63" s="9" t="n"/>
      <c r="S63" s="9" t="n"/>
      <c r="T63" s="9" t="n"/>
      <c r="U63" s="32" t="n"/>
      <c r="V63" s="33" t="str">
        <f>IF(OR(U63="",P63="",T63="Retired"),"",EDATE(U63,VLOOKUP(P63,REVIEW_TABLE,2,FALSE)))</f>
        <v/>
      </c>
      <c r="W63" s="31" t="str">
        <f>IF(B63="","",IF(T63="Retired","Retired",IF(U63="","Never reviewed",IF(V63="","",IF(V63&lt;TODAY(),"Overdue",IF(V63-TODAY()&lt;=DUE_SOON_DAYS,"Due soon","Current"))))))</f>
        <v/>
      </c>
      <c r="X63" s="31" t="str">
        <f>IF(OR(B63="",T63="Retired"),"",IF(AND(J63="Restricted",Q63="No"),"Gap: encrypt",IF(AND(OR(J63="Confidential",J63="Restricted"),R63="No"),"Gap: enable MFA",IF(AND(P63="High",S63="No"),"Gap: back up",IF(OR(J63="",P63="",Q63="",R63="",S63=""),"Incomplete","OK")))))</f>
        <v/>
      </c>
      <c r="Y63" s="32" t="n"/>
      <c r="Z63" s="9" t="n"/>
    </row>
    <row r="64">
      <c r="A64" s="34" t="n"/>
      <c r="B64" s="34" t="n"/>
      <c r="C64" s="34" t="n"/>
      <c r="D64" s="34" t="n"/>
      <c r="E64" s="34" t="n"/>
      <c r="F64" s="34" t="n"/>
      <c r="G64" s="34" t="n"/>
      <c r="H64" s="34" t="n"/>
      <c r="I64" s="34" t="n"/>
      <c r="J64" s="34" t="n"/>
      <c r="K64" s="34" t="n"/>
      <c r="L64" s="34" t="n"/>
      <c r="M64" s="34" t="n"/>
      <c r="N64" s="34" t="n"/>
      <c r="O64" s="34" t="n"/>
      <c r="P64" s="31" t="str">
        <f>IF(COUNT(M64:O64)=0,"",IF(MAX(M64:O64)&gt;=3,"High",IF(MAX(M64:O64)=2,"Medium","Low")))</f>
        <v/>
      </c>
      <c r="Q64" s="34" t="n"/>
      <c r="R64" s="34" t="n"/>
      <c r="S64" s="34" t="n"/>
      <c r="T64" s="34" t="n"/>
      <c r="U64" s="35" t="n"/>
      <c r="V64" s="33" t="str">
        <f>IF(OR(U64="",P64="",T64="Retired"),"",EDATE(U64,VLOOKUP(P64,REVIEW_TABLE,2,FALSE)))</f>
        <v/>
      </c>
      <c r="W64" s="31" t="str">
        <f>IF(B64="","",IF(T64="Retired","Retired",IF(U64="","Never reviewed",IF(V64="","",IF(V64&lt;TODAY(),"Overdue",IF(V64-TODAY()&lt;=DUE_SOON_DAYS,"Due soon","Current"))))))</f>
        <v/>
      </c>
      <c r="X64" s="31" t="str">
        <f>IF(OR(B64="",T64="Retired"),"",IF(AND(J64="Restricted",Q64="No"),"Gap: encrypt",IF(AND(OR(J64="Confidential",J64="Restricted"),R64="No"),"Gap: enable MFA",IF(AND(P64="High",S64="No"),"Gap: back up",IF(OR(J64="",P64="",Q64="",R64="",S64=""),"Incomplete","OK")))))</f>
        <v/>
      </c>
      <c r="Y64" s="35" t="n"/>
      <c r="Z64" s="34" t="n"/>
    </row>
    <row r="65">
      <c r="A65" s="9" t="n"/>
      <c r="B65" s="9" t="n"/>
      <c r="C65" s="9" t="n"/>
      <c r="D65" s="9" t="n"/>
      <c r="E65" s="9" t="n"/>
      <c r="F65" s="9" t="n"/>
      <c r="G65" s="9" t="n"/>
      <c r="H65" s="9" t="n"/>
      <c r="I65" s="9" t="n"/>
      <c r="J65" s="9" t="n"/>
      <c r="K65" s="9" t="n"/>
      <c r="L65" s="9" t="n"/>
      <c r="M65" s="9" t="n"/>
      <c r="N65" s="9" t="n"/>
      <c r="O65" s="9" t="n"/>
      <c r="P65" s="31" t="str">
        <f>IF(COUNT(M65:O65)=0,"",IF(MAX(M65:O65)&gt;=3,"High",IF(MAX(M65:O65)=2,"Medium","Low")))</f>
        <v/>
      </c>
      <c r="Q65" s="9" t="n"/>
      <c r="R65" s="9" t="n"/>
      <c r="S65" s="9" t="n"/>
      <c r="T65" s="9" t="n"/>
      <c r="U65" s="32" t="n"/>
      <c r="V65" s="33" t="str">
        <f>IF(OR(U65="",P65="",T65="Retired"),"",EDATE(U65,VLOOKUP(P65,REVIEW_TABLE,2,FALSE)))</f>
        <v/>
      </c>
      <c r="W65" s="31" t="str">
        <f>IF(B65="","",IF(T65="Retired","Retired",IF(U65="","Never reviewed",IF(V65="","",IF(V65&lt;TODAY(),"Overdue",IF(V65-TODAY()&lt;=DUE_SOON_DAYS,"Due soon","Current"))))))</f>
        <v/>
      </c>
      <c r="X65" s="31" t="str">
        <f>IF(OR(B65="",T65="Retired"),"",IF(AND(J65="Restricted",Q65="No"),"Gap: encrypt",IF(AND(OR(J65="Confidential",J65="Restricted"),R65="No"),"Gap: enable MFA",IF(AND(P65="High",S65="No"),"Gap: back up",IF(OR(J65="",P65="",Q65="",R65="",S65=""),"Incomplete","OK")))))</f>
        <v/>
      </c>
      <c r="Y65" s="32" t="n"/>
      <c r="Z65" s="9" t="n"/>
    </row>
    <row r="66">
      <c r="A66" s="34" t="n"/>
      <c r="B66" s="34" t="n"/>
      <c r="C66" s="34" t="n"/>
      <c r="D66" s="34" t="n"/>
      <c r="E66" s="34" t="n"/>
      <c r="F66" s="34" t="n"/>
      <c r="G66" s="34" t="n"/>
      <c r="H66" s="34" t="n"/>
      <c r="I66" s="34" t="n"/>
      <c r="J66" s="34" t="n"/>
      <c r="K66" s="34" t="n"/>
      <c r="L66" s="34" t="n"/>
      <c r="M66" s="34" t="n"/>
      <c r="N66" s="34" t="n"/>
      <c r="O66" s="34" t="n"/>
      <c r="P66" s="31" t="str">
        <f>IF(COUNT(M66:O66)=0,"",IF(MAX(M66:O66)&gt;=3,"High",IF(MAX(M66:O66)=2,"Medium","Low")))</f>
        <v/>
      </c>
      <c r="Q66" s="34" t="n"/>
      <c r="R66" s="34" t="n"/>
      <c r="S66" s="34" t="n"/>
      <c r="T66" s="34" t="n"/>
      <c r="U66" s="35" t="n"/>
      <c r="V66" s="33" t="str">
        <f>IF(OR(U66="",P66="",T66="Retired"),"",EDATE(U66,VLOOKUP(P66,REVIEW_TABLE,2,FALSE)))</f>
        <v/>
      </c>
      <c r="W66" s="31" t="str">
        <f>IF(B66="","",IF(T66="Retired","Retired",IF(U66="","Never reviewed",IF(V66="","",IF(V66&lt;TODAY(),"Overdue",IF(V66-TODAY()&lt;=DUE_SOON_DAYS,"Due soon","Current"))))))</f>
        <v/>
      </c>
      <c r="X66" s="31" t="str">
        <f>IF(OR(B66="",T66="Retired"),"",IF(AND(J66="Restricted",Q66="No"),"Gap: encrypt",IF(AND(OR(J66="Confidential",J66="Restricted"),R66="No"),"Gap: enable MFA",IF(AND(P66="High",S66="No"),"Gap: back up",IF(OR(J66="",P66="",Q66="",R66="",S66=""),"Incomplete","OK")))))</f>
        <v/>
      </c>
      <c r="Y66" s="35" t="n"/>
      <c r="Z66" s="34" t="n"/>
    </row>
    <row r="67">
      <c r="A67" s="9" t="n"/>
      <c r="B67" s="9" t="n"/>
      <c r="C67" s="9" t="n"/>
      <c r="D67" s="9" t="n"/>
      <c r="E67" s="9" t="n"/>
      <c r="F67" s="9" t="n"/>
      <c r="G67" s="9" t="n"/>
      <c r="H67" s="9" t="n"/>
      <c r="I67" s="9" t="n"/>
      <c r="J67" s="9" t="n"/>
      <c r="K67" s="9" t="n"/>
      <c r="L67" s="9" t="n"/>
      <c r="M67" s="9" t="n"/>
      <c r="N67" s="9" t="n"/>
      <c r="O67" s="9" t="n"/>
      <c r="P67" s="31" t="str">
        <f>IF(COUNT(M67:O67)=0,"",IF(MAX(M67:O67)&gt;=3,"High",IF(MAX(M67:O67)=2,"Medium","Low")))</f>
        <v/>
      </c>
      <c r="Q67" s="9" t="n"/>
      <c r="R67" s="9" t="n"/>
      <c r="S67" s="9" t="n"/>
      <c r="T67" s="9" t="n"/>
      <c r="U67" s="32" t="n"/>
      <c r="V67" s="33" t="str">
        <f>IF(OR(U67="",P67="",T67="Retired"),"",EDATE(U67,VLOOKUP(P67,REVIEW_TABLE,2,FALSE)))</f>
        <v/>
      </c>
      <c r="W67" s="31" t="str">
        <f>IF(B67="","",IF(T67="Retired","Retired",IF(U67="","Never reviewed",IF(V67="","",IF(V67&lt;TODAY(),"Overdue",IF(V67-TODAY()&lt;=DUE_SOON_DAYS,"Due soon","Current"))))))</f>
        <v/>
      </c>
      <c r="X67" s="31" t="str">
        <f>IF(OR(B67="",T67="Retired"),"",IF(AND(J67="Restricted",Q67="No"),"Gap: encrypt",IF(AND(OR(J67="Confidential",J67="Restricted"),R67="No"),"Gap: enable MFA",IF(AND(P67="High",S67="No"),"Gap: back up",IF(OR(J67="",P67="",Q67="",R67="",S67=""),"Incomplete","OK")))))</f>
        <v/>
      </c>
      <c r="Y67" s="32" t="n"/>
      <c r="Z67" s="9" t="n"/>
    </row>
    <row r="68">
      <c r="A68" s="34" t="n"/>
      <c r="B68" s="34" t="n"/>
      <c r="C68" s="34" t="n"/>
      <c r="D68" s="34" t="n"/>
      <c r="E68" s="34" t="n"/>
      <c r="F68" s="34" t="n"/>
      <c r="G68" s="34" t="n"/>
      <c r="H68" s="34" t="n"/>
      <c r="I68" s="34" t="n"/>
      <c r="J68" s="34" t="n"/>
      <c r="K68" s="34" t="n"/>
      <c r="L68" s="34" t="n"/>
      <c r="M68" s="34" t="n"/>
      <c r="N68" s="34" t="n"/>
      <c r="O68" s="34" t="n"/>
      <c r="P68" s="31" t="str">
        <f>IF(COUNT(M68:O68)=0,"",IF(MAX(M68:O68)&gt;=3,"High",IF(MAX(M68:O68)=2,"Medium","Low")))</f>
        <v/>
      </c>
      <c r="Q68" s="34" t="n"/>
      <c r="R68" s="34" t="n"/>
      <c r="S68" s="34" t="n"/>
      <c r="T68" s="34" t="n"/>
      <c r="U68" s="35" t="n"/>
      <c r="V68" s="33" t="str">
        <f>IF(OR(U68="",P68="",T68="Retired"),"",EDATE(U68,VLOOKUP(P68,REVIEW_TABLE,2,FALSE)))</f>
        <v/>
      </c>
      <c r="W68" s="31" t="str">
        <f>IF(B68="","",IF(T68="Retired","Retired",IF(U68="","Never reviewed",IF(V68="","",IF(V68&lt;TODAY(),"Overdue",IF(V68-TODAY()&lt;=DUE_SOON_DAYS,"Due soon","Current"))))))</f>
        <v/>
      </c>
      <c r="X68" s="31" t="str">
        <f>IF(OR(B68="",T68="Retired"),"",IF(AND(J68="Restricted",Q68="No"),"Gap: encrypt",IF(AND(OR(J68="Confidential",J68="Restricted"),R68="No"),"Gap: enable MFA",IF(AND(P68="High",S68="No"),"Gap: back up",IF(OR(J68="",P68="",Q68="",R68="",S68=""),"Incomplete","OK")))))</f>
        <v/>
      </c>
      <c r="Y68" s="35" t="n"/>
      <c r="Z68" s="34" t="n"/>
    </row>
    <row r="69">
      <c r="A69" s="9" t="n"/>
      <c r="B69" s="9" t="n"/>
      <c r="C69" s="9" t="n"/>
      <c r="D69" s="9" t="n"/>
      <c r="E69" s="9" t="n"/>
      <c r="F69" s="9" t="n"/>
      <c r="G69" s="9" t="n"/>
      <c r="H69" s="9" t="n"/>
      <c r="I69" s="9" t="n"/>
      <c r="J69" s="9" t="n"/>
      <c r="K69" s="9" t="n"/>
      <c r="L69" s="9" t="n"/>
      <c r="M69" s="9" t="n"/>
      <c r="N69" s="9" t="n"/>
      <c r="O69" s="9" t="n"/>
      <c r="P69" s="31" t="str">
        <f>IF(COUNT(M69:O69)=0,"",IF(MAX(M69:O69)&gt;=3,"High",IF(MAX(M69:O69)=2,"Medium","Low")))</f>
        <v/>
      </c>
      <c r="Q69" s="9" t="n"/>
      <c r="R69" s="9" t="n"/>
      <c r="S69" s="9" t="n"/>
      <c r="T69" s="9" t="n"/>
      <c r="U69" s="32" t="n"/>
      <c r="V69" s="33" t="str">
        <f>IF(OR(U69="",P69="",T69="Retired"),"",EDATE(U69,VLOOKUP(P69,REVIEW_TABLE,2,FALSE)))</f>
        <v/>
      </c>
      <c r="W69" s="31" t="str">
        <f>IF(B69="","",IF(T69="Retired","Retired",IF(U69="","Never reviewed",IF(V69="","",IF(V69&lt;TODAY(),"Overdue",IF(V69-TODAY()&lt;=DUE_SOON_DAYS,"Due soon","Current"))))))</f>
        <v/>
      </c>
      <c r="X69" s="31" t="str">
        <f>IF(OR(B69="",T69="Retired"),"",IF(AND(J69="Restricted",Q69="No"),"Gap: encrypt",IF(AND(OR(J69="Confidential",J69="Restricted"),R69="No"),"Gap: enable MFA",IF(AND(P69="High",S69="No"),"Gap: back up",IF(OR(J69="",P69="",Q69="",R69="",S69=""),"Incomplete","OK")))))</f>
        <v/>
      </c>
      <c r="Y69" s="32" t="n"/>
      <c r="Z69" s="9" t="n"/>
    </row>
    <row r="70">
      <c r="A70" s="34" t="n"/>
      <c r="B70" s="34" t="n"/>
      <c r="C70" s="34" t="n"/>
      <c r="D70" s="34" t="n"/>
      <c r="E70" s="34" t="n"/>
      <c r="F70" s="34" t="n"/>
      <c r="G70" s="34" t="n"/>
      <c r="H70" s="34" t="n"/>
      <c r="I70" s="34" t="n"/>
      <c r="J70" s="34" t="n"/>
      <c r="K70" s="34" t="n"/>
      <c r="L70" s="34" t="n"/>
      <c r="M70" s="34" t="n"/>
      <c r="N70" s="34" t="n"/>
      <c r="O70" s="34" t="n"/>
      <c r="P70" s="31" t="str">
        <f>IF(COUNT(M70:O70)=0,"",IF(MAX(M70:O70)&gt;=3,"High",IF(MAX(M70:O70)=2,"Medium","Low")))</f>
        <v/>
      </c>
      <c r="Q70" s="34" t="n"/>
      <c r="R70" s="34" t="n"/>
      <c r="S70" s="34" t="n"/>
      <c r="T70" s="34" t="n"/>
      <c r="U70" s="35" t="n"/>
      <c r="V70" s="33" t="str">
        <f>IF(OR(U70="",P70="",T70="Retired"),"",EDATE(U70,VLOOKUP(P70,REVIEW_TABLE,2,FALSE)))</f>
        <v/>
      </c>
      <c r="W70" s="31" t="str">
        <f>IF(B70="","",IF(T70="Retired","Retired",IF(U70="","Never reviewed",IF(V70="","",IF(V70&lt;TODAY(),"Overdue",IF(V70-TODAY()&lt;=DUE_SOON_DAYS,"Due soon","Current"))))))</f>
        <v/>
      </c>
      <c r="X70" s="31" t="str">
        <f>IF(OR(B70="",T70="Retired"),"",IF(AND(J70="Restricted",Q70="No"),"Gap: encrypt",IF(AND(OR(J70="Confidential",J70="Restricted"),R70="No"),"Gap: enable MFA",IF(AND(P70="High",S70="No"),"Gap: back up",IF(OR(J70="",P70="",Q70="",R70="",S70=""),"Incomplete","OK")))))</f>
        <v/>
      </c>
      <c r="Y70" s="35" t="n"/>
      <c r="Z70" s="34" t="n"/>
    </row>
    <row r="71">
      <c r="A71" s="9" t="n"/>
      <c r="B71" s="9" t="n"/>
      <c r="C71" s="9" t="n"/>
      <c r="D71" s="9" t="n"/>
      <c r="E71" s="9" t="n"/>
      <c r="F71" s="9" t="n"/>
      <c r="G71" s="9" t="n"/>
      <c r="H71" s="9" t="n"/>
      <c r="I71" s="9" t="n"/>
      <c r="J71" s="9" t="n"/>
      <c r="K71" s="9" t="n"/>
      <c r="L71" s="9" t="n"/>
      <c r="M71" s="9" t="n"/>
      <c r="N71" s="9" t="n"/>
      <c r="O71" s="9" t="n"/>
      <c r="P71" s="31" t="str">
        <f>IF(COUNT(M71:O71)=0,"",IF(MAX(M71:O71)&gt;=3,"High",IF(MAX(M71:O71)=2,"Medium","Low")))</f>
        <v/>
      </c>
      <c r="Q71" s="9" t="n"/>
      <c r="R71" s="9" t="n"/>
      <c r="S71" s="9" t="n"/>
      <c r="T71" s="9" t="n"/>
      <c r="U71" s="32" t="n"/>
      <c r="V71" s="33" t="str">
        <f>IF(OR(U71="",P71="",T71="Retired"),"",EDATE(U71,VLOOKUP(P71,REVIEW_TABLE,2,FALSE)))</f>
        <v/>
      </c>
      <c r="W71" s="31" t="str">
        <f>IF(B71="","",IF(T71="Retired","Retired",IF(U71="","Never reviewed",IF(V71="","",IF(V71&lt;TODAY(),"Overdue",IF(V71-TODAY()&lt;=DUE_SOON_DAYS,"Due soon","Current"))))))</f>
        <v/>
      </c>
      <c r="X71" s="31" t="str">
        <f>IF(OR(B71="",T71="Retired"),"",IF(AND(J71="Restricted",Q71="No"),"Gap: encrypt",IF(AND(OR(J71="Confidential",J71="Restricted"),R71="No"),"Gap: enable MFA",IF(AND(P71="High",S71="No"),"Gap: back up",IF(OR(J71="",P71="",Q71="",R71="",S71=""),"Incomplete","OK")))))</f>
        <v/>
      </c>
      <c r="Y71" s="32" t="n"/>
      <c r="Z71" s="9" t="n"/>
    </row>
    <row r="72">
      <c r="A72" s="34" t="n"/>
      <c r="B72" s="34" t="n"/>
      <c r="C72" s="34" t="n"/>
      <c r="D72" s="34" t="n"/>
      <c r="E72" s="34" t="n"/>
      <c r="F72" s="34" t="n"/>
      <c r="G72" s="34" t="n"/>
      <c r="H72" s="34" t="n"/>
      <c r="I72" s="34" t="n"/>
      <c r="J72" s="34" t="n"/>
      <c r="K72" s="34" t="n"/>
      <c r="L72" s="34" t="n"/>
      <c r="M72" s="34" t="n"/>
      <c r="N72" s="34" t="n"/>
      <c r="O72" s="34" t="n"/>
      <c r="P72" s="31" t="str">
        <f>IF(COUNT(M72:O72)=0,"",IF(MAX(M72:O72)&gt;=3,"High",IF(MAX(M72:O72)=2,"Medium","Low")))</f>
        <v/>
      </c>
      <c r="Q72" s="34" t="n"/>
      <c r="R72" s="34" t="n"/>
      <c r="S72" s="34" t="n"/>
      <c r="T72" s="34" t="n"/>
      <c r="U72" s="35" t="n"/>
      <c r="V72" s="33" t="str">
        <f>IF(OR(U72="",P72="",T72="Retired"),"",EDATE(U72,VLOOKUP(P72,REVIEW_TABLE,2,FALSE)))</f>
        <v/>
      </c>
      <c r="W72" s="31" t="str">
        <f>IF(B72="","",IF(T72="Retired","Retired",IF(U72="","Never reviewed",IF(V72="","",IF(V72&lt;TODAY(),"Overdue",IF(V72-TODAY()&lt;=DUE_SOON_DAYS,"Due soon","Current"))))))</f>
        <v/>
      </c>
      <c r="X72" s="31" t="str">
        <f>IF(OR(B72="",T72="Retired"),"",IF(AND(J72="Restricted",Q72="No"),"Gap: encrypt",IF(AND(OR(J72="Confidential",J72="Restricted"),R72="No"),"Gap: enable MFA",IF(AND(P72="High",S72="No"),"Gap: back up",IF(OR(J72="",P72="",Q72="",R72="",S72=""),"Incomplete","OK")))))</f>
        <v/>
      </c>
      <c r="Y72" s="35" t="n"/>
      <c r="Z72" s="34" t="n"/>
    </row>
    <row r="73">
      <c r="A73" s="9" t="n"/>
      <c r="B73" s="9" t="n"/>
      <c r="C73" s="9" t="n"/>
      <c r="D73" s="9" t="n"/>
      <c r="E73" s="9" t="n"/>
      <c r="F73" s="9" t="n"/>
      <c r="G73" s="9" t="n"/>
      <c r="H73" s="9" t="n"/>
      <c r="I73" s="9" t="n"/>
      <c r="J73" s="9" t="n"/>
      <c r="K73" s="9" t="n"/>
      <c r="L73" s="9" t="n"/>
      <c r="M73" s="9" t="n"/>
      <c r="N73" s="9" t="n"/>
      <c r="O73" s="9" t="n"/>
      <c r="P73" s="31" t="str">
        <f>IF(COUNT(M73:O73)=0,"",IF(MAX(M73:O73)&gt;=3,"High",IF(MAX(M73:O73)=2,"Medium","Low")))</f>
        <v/>
      </c>
      <c r="Q73" s="9" t="n"/>
      <c r="R73" s="9" t="n"/>
      <c r="S73" s="9" t="n"/>
      <c r="T73" s="9" t="n"/>
      <c r="U73" s="32" t="n"/>
      <c r="V73" s="33" t="str">
        <f>IF(OR(U73="",P73="",T73="Retired"),"",EDATE(U73,VLOOKUP(P73,REVIEW_TABLE,2,FALSE)))</f>
        <v/>
      </c>
      <c r="W73" s="31" t="str">
        <f>IF(B73="","",IF(T73="Retired","Retired",IF(U73="","Never reviewed",IF(V73="","",IF(V73&lt;TODAY(),"Overdue",IF(V73-TODAY()&lt;=DUE_SOON_DAYS,"Due soon","Current"))))))</f>
        <v/>
      </c>
      <c r="X73" s="31" t="str">
        <f>IF(OR(B73="",T73="Retired"),"",IF(AND(J73="Restricted",Q73="No"),"Gap: encrypt",IF(AND(OR(J73="Confidential",J73="Restricted"),R73="No"),"Gap: enable MFA",IF(AND(P73="High",S73="No"),"Gap: back up",IF(OR(J73="",P73="",Q73="",R73="",S73=""),"Incomplete","OK")))))</f>
        <v/>
      </c>
      <c r="Y73" s="32" t="n"/>
      <c r="Z73" s="9" t="n"/>
    </row>
    <row r="74">
      <c r="A74" s="34" t="n"/>
      <c r="B74" s="34" t="n"/>
      <c r="C74" s="34" t="n"/>
      <c r="D74" s="34" t="n"/>
      <c r="E74" s="34" t="n"/>
      <c r="F74" s="34" t="n"/>
      <c r="G74" s="34" t="n"/>
      <c r="H74" s="34" t="n"/>
      <c r="I74" s="34" t="n"/>
      <c r="J74" s="34" t="n"/>
      <c r="K74" s="34" t="n"/>
      <c r="L74" s="34" t="n"/>
      <c r="M74" s="34" t="n"/>
      <c r="N74" s="34" t="n"/>
      <c r="O74" s="34" t="n"/>
      <c r="P74" s="31" t="str">
        <f>IF(COUNT(M74:O74)=0,"",IF(MAX(M74:O74)&gt;=3,"High",IF(MAX(M74:O74)=2,"Medium","Low")))</f>
        <v/>
      </c>
      <c r="Q74" s="34" t="n"/>
      <c r="R74" s="34" t="n"/>
      <c r="S74" s="34" t="n"/>
      <c r="T74" s="34" t="n"/>
      <c r="U74" s="35" t="n"/>
      <c r="V74" s="33" t="str">
        <f>IF(OR(U74="",P74="",T74="Retired"),"",EDATE(U74,VLOOKUP(P74,REVIEW_TABLE,2,FALSE)))</f>
        <v/>
      </c>
      <c r="W74" s="31" t="str">
        <f>IF(B74="","",IF(T74="Retired","Retired",IF(U74="","Never reviewed",IF(V74="","",IF(V74&lt;TODAY(),"Overdue",IF(V74-TODAY()&lt;=DUE_SOON_DAYS,"Due soon","Current"))))))</f>
        <v/>
      </c>
      <c r="X74" s="31" t="str">
        <f>IF(OR(B74="",T74="Retired"),"",IF(AND(J74="Restricted",Q74="No"),"Gap: encrypt",IF(AND(OR(J74="Confidential",J74="Restricted"),R74="No"),"Gap: enable MFA",IF(AND(P74="High",S74="No"),"Gap: back up",IF(OR(J74="",P74="",Q74="",R74="",S74=""),"Incomplete","OK")))))</f>
        <v/>
      </c>
      <c r="Y74" s="35" t="n"/>
      <c r="Z74" s="34" t="n"/>
    </row>
    <row r="75">
      <c r="A75" s="9" t="n"/>
      <c r="B75" s="9" t="n"/>
      <c r="C75" s="9" t="n"/>
      <c r="D75" s="9" t="n"/>
      <c r="E75" s="9" t="n"/>
      <c r="F75" s="9" t="n"/>
      <c r="G75" s="9" t="n"/>
      <c r="H75" s="9" t="n"/>
      <c r="I75" s="9" t="n"/>
      <c r="J75" s="9" t="n"/>
      <c r="K75" s="9" t="n"/>
      <c r="L75" s="9" t="n"/>
      <c r="M75" s="9" t="n"/>
      <c r="N75" s="9" t="n"/>
      <c r="O75" s="9" t="n"/>
      <c r="P75" s="31" t="str">
        <f>IF(COUNT(M75:O75)=0,"",IF(MAX(M75:O75)&gt;=3,"High",IF(MAX(M75:O75)=2,"Medium","Low")))</f>
        <v/>
      </c>
      <c r="Q75" s="9" t="n"/>
      <c r="R75" s="9" t="n"/>
      <c r="S75" s="9" t="n"/>
      <c r="T75" s="9" t="n"/>
      <c r="U75" s="32" t="n"/>
      <c r="V75" s="33" t="str">
        <f>IF(OR(U75="",P75="",T75="Retired"),"",EDATE(U75,VLOOKUP(P75,REVIEW_TABLE,2,FALSE)))</f>
        <v/>
      </c>
      <c r="W75" s="31" t="str">
        <f>IF(B75="","",IF(T75="Retired","Retired",IF(U75="","Never reviewed",IF(V75="","",IF(V75&lt;TODAY(),"Overdue",IF(V75-TODAY()&lt;=DUE_SOON_DAYS,"Due soon","Current"))))))</f>
        <v/>
      </c>
      <c r="X75" s="31" t="str">
        <f>IF(OR(B75="",T75="Retired"),"",IF(AND(J75="Restricted",Q75="No"),"Gap: encrypt",IF(AND(OR(J75="Confidential",J75="Restricted"),R75="No"),"Gap: enable MFA",IF(AND(P75="High",S75="No"),"Gap: back up",IF(OR(J75="",P75="",Q75="",R75="",S75=""),"Incomplete","OK")))))</f>
        <v/>
      </c>
      <c r="Y75" s="32" t="n"/>
      <c r="Z75" s="9" t="n"/>
    </row>
    <row r="76">
      <c r="A76" s="34" t="n"/>
      <c r="B76" s="34" t="n"/>
      <c r="C76" s="34" t="n"/>
      <c r="D76" s="34" t="n"/>
      <c r="E76" s="34" t="n"/>
      <c r="F76" s="34" t="n"/>
      <c r="G76" s="34" t="n"/>
      <c r="H76" s="34" t="n"/>
      <c r="I76" s="34" t="n"/>
      <c r="J76" s="34" t="n"/>
      <c r="K76" s="34" t="n"/>
      <c r="L76" s="34" t="n"/>
      <c r="M76" s="34" t="n"/>
      <c r="N76" s="34" t="n"/>
      <c r="O76" s="34" t="n"/>
      <c r="P76" s="31" t="str">
        <f>IF(COUNT(M76:O76)=0,"",IF(MAX(M76:O76)&gt;=3,"High",IF(MAX(M76:O76)=2,"Medium","Low")))</f>
        <v/>
      </c>
      <c r="Q76" s="34" t="n"/>
      <c r="R76" s="34" t="n"/>
      <c r="S76" s="34" t="n"/>
      <c r="T76" s="34" t="n"/>
      <c r="U76" s="35" t="n"/>
      <c r="V76" s="33" t="str">
        <f>IF(OR(U76="",P76="",T76="Retired"),"",EDATE(U76,VLOOKUP(P76,REVIEW_TABLE,2,FALSE)))</f>
        <v/>
      </c>
      <c r="W76" s="31" t="str">
        <f>IF(B76="","",IF(T76="Retired","Retired",IF(U76="","Never reviewed",IF(V76="","",IF(V76&lt;TODAY(),"Overdue",IF(V76-TODAY()&lt;=DUE_SOON_DAYS,"Due soon","Current"))))))</f>
        <v/>
      </c>
      <c r="X76" s="31" t="str">
        <f>IF(OR(B76="",T76="Retired"),"",IF(AND(J76="Restricted",Q76="No"),"Gap: encrypt",IF(AND(OR(J76="Confidential",J76="Restricted"),R76="No"),"Gap: enable MFA",IF(AND(P76="High",S76="No"),"Gap: back up",IF(OR(J76="",P76="",Q76="",R76="",S76=""),"Incomplete","OK")))))</f>
        <v/>
      </c>
      <c r="Y76" s="35" t="n"/>
      <c r="Z76" s="34" t="n"/>
    </row>
    <row r="77">
      <c r="A77" s="9" t="n"/>
      <c r="B77" s="9" t="n"/>
      <c r="C77" s="9" t="n"/>
      <c r="D77" s="9" t="n"/>
      <c r="E77" s="9" t="n"/>
      <c r="F77" s="9" t="n"/>
      <c r="G77" s="9" t="n"/>
      <c r="H77" s="9" t="n"/>
      <c r="I77" s="9" t="n"/>
      <c r="J77" s="9" t="n"/>
      <c r="K77" s="9" t="n"/>
      <c r="L77" s="9" t="n"/>
      <c r="M77" s="9" t="n"/>
      <c r="N77" s="9" t="n"/>
      <c r="O77" s="9" t="n"/>
      <c r="P77" s="31" t="str">
        <f>IF(COUNT(M77:O77)=0,"",IF(MAX(M77:O77)&gt;=3,"High",IF(MAX(M77:O77)=2,"Medium","Low")))</f>
        <v/>
      </c>
      <c r="Q77" s="9" t="n"/>
      <c r="R77" s="9" t="n"/>
      <c r="S77" s="9" t="n"/>
      <c r="T77" s="9" t="n"/>
      <c r="U77" s="32" t="n"/>
      <c r="V77" s="33" t="str">
        <f>IF(OR(U77="",P77="",T77="Retired"),"",EDATE(U77,VLOOKUP(P77,REVIEW_TABLE,2,FALSE)))</f>
        <v/>
      </c>
      <c r="W77" s="31" t="str">
        <f>IF(B77="","",IF(T77="Retired","Retired",IF(U77="","Never reviewed",IF(V77="","",IF(V77&lt;TODAY(),"Overdue",IF(V77-TODAY()&lt;=DUE_SOON_DAYS,"Due soon","Current"))))))</f>
        <v/>
      </c>
      <c r="X77" s="31" t="str">
        <f>IF(OR(B77="",T77="Retired"),"",IF(AND(J77="Restricted",Q77="No"),"Gap: encrypt",IF(AND(OR(J77="Confidential",J77="Restricted"),R77="No"),"Gap: enable MFA",IF(AND(P77="High",S77="No"),"Gap: back up",IF(OR(J77="",P77="",Q77="",R77="",S77=""),"Incomplete","OK")))))</f>
        <v/>
      </c>
      <c r="Y77" s="32" t="n"/>
      <c r="Z77" s="9" t="n"/>
    </row>
    <row r="78">
      <c r="A78" s="34" t="n"/>
      <c r="B78" s="34" t="n"/>
      <c r="C78" s="34" t="n"/>
      <c r="D78" s="34" t="n"/>
      <c r="E78" s="34" t="n"/>
      <c r="F78" s="34" t="n"/>
      <c r="G78" s="34" t="n"/>
      <c r="H78" s="34" t="n"/>
      <c r="I78" s="34" t="n"/>
      <c r="J78" s="34" t="n"/>
      <c r="K78" s="34" t="n"/>
      <c r="L78" s="34" t="n"/>
      <c r="M78" s="34" t="n"/>
      <c r="N78" s="34" t="n"/>
      <c r="O78" s="34" t="n"/>
      <c r="P78" s="31" t="str">
        <f>IF(COUNT(M78:O78)=0,"",IF(MAX(M78:O78)&gt;=3,"High",IF(MAX(M78:O78)=2,"Medium","Low")))</f>
        <v/>
      </c>
      <c r="Q78" s="34" t="n"/>
      <c r="R78" s="34" t="n"/>
      <c r="S78" s="34" t="n"/>
      <c r="T78" s="34" t="n"/>
      <c r="U78" s="35" t="n"/>
      <c r="V78" s="33" t="str">
        <f>IF(OR(U78="",P78="",T78="Retired"),"",EDATE(U78,VLOOKUP(P78,REVIEW_TABLE,2,FALSE)))</f>
        <v/>
      </c>
      <c r="W78" s="31" t="str">
        <f>IF(B78="","",IF(T78="Retired","Retired",IF(U78="","Never reviewed",IF(V78="","",IF(V78&lt;TODAY(),"Overdue",IF(V78-TODAY()&lt;=DUE_SOON_DAYS,"Due soon","Current"))))))</f>
        <v/>
      </c>
      <c r="X78" s="31" t="str">
        <f>IF(OR(B78="",T78="Retired"),"",IF(AND(J78="Restricted",Q78="No"),"Gap: encrypt",IF(AND(OR(J78="Confidential",J78="Restricted"),R78="No"),"Gap: enable MFA",IF(AND(P78="High",S78="No"),"Gap: back up",IF(OR(J78="",P78="",Q78="",R78="",S78=""),"Incomplete","OK")))))</f>
        <v/>
      </c>
      <c r="Y78" s="35" t="n"/>
      <c r="Z78" s="34" t="n"/>
    </row>
    <row r="79">
      <c r="A79" s="9" t="n"/>
      <c r="B79" s="9" t="n"/>
      <c r="C79" s="9" t="n"/>
      <c r="D79" s="9" t="n"/>
      <c r="E79" s="9" t="n"/>
      <c r="F79" s="9" t="n"/>
      <c r="G79" s="9" t="n"/>
      <c r="H79" s="9" t="n"/>
      <c r="I79" s="9" t="n"/>
      <c r="J79" s="9" t="n"/>
      <c r="K79" s="9" t="n"/>
      <c r="L79" s="9" t="n"/>
      <c r="M79" s="9" t="n"/>
      <c r="N79" s="9" t="n"/>
      <c r="O79" s="9" t="n"/>
      <c r="P79" s="31" t="str">
        <f>IF(COUNT(M79:O79)=0,"",IF(MAX(M79:O79)&gt;=3,"High",IF(MAX(M79:O79)=2,"Medium","Low")))</f>
        <v/>
      </c>
      <c r="Q79" s="9" t="n"/>
      <c r="R79" s="9" t="n"/>
      <c r="S79" s="9" t="n"/>
      <c r="T79" s="9" t="n"/>
      <c r="U79" s="32" t="n"/>
      <c r="V79" s="33" t="str">
        <f>IF(OR(U79="",P79="",T79="Retired"),"",EDATE(U79,VLOOKUP(P79,REVIEW_TABLE,2,FALSE)))</f>
        <v/>
      </c>
      <c r="W79" s="31" t="str">
        <f>IF(B79="","",IF(T79="Retired","Retired",IF(U79="","Never reviewed",IF(V79="","",IF(V79&lt;TODAY(),"Overdue",IF(V79-TODAY()&lt;=DUE_SOON_DAYS,"Due soon","Current"))))))</f>
        <v/>
      </c>
      <c r="X79" s="31" t="str">
        <f>IF(OR(B79="",T79="Retired"),"",IF(AND(J79="Restricted",Q79="No"),"Gap: encrypt",IF(AND(OR(J79="Confidential",J79="Restricted"),R79="No"),"Gap: enable MFA",IF(AND(P79="High",S79="No"),"Gap: back up",IF(OR(J79="",P79="",Q79="",R79="",S79=""),"Incomplete","OK")))))</f>
        <v/>
      </c>
      <c r="Y79" s="32" t="n"/>
      <c r="Z79" s="9" t="n"/>
    </row>
    <row r="80">
      <c r="A80" s="34" t="n"/>
      <c r="B80" s="34" t="n"/>
      <c r="C80" s="34" t="n"/>
      <c r="D80" s="34" t="n"/>
      <c r="E80" s="34" t="n"/>
      <c r="F80" s="34" t="n"/>
      <c r="G80" s="34" t="n"/>
      <c r="H80" s="34" t="n"/>
      <c r="I80" s="34" t="n"/>
      <c r="J80" s="34" t="n"/>
      <c r="K80" s="34" t="n"/>
      <c r="L80" s="34" t="n"/>
      <c r="M80" s="34" t="n"/>
      <c r="N80" s="34" t="n"/>
      <c r="O80" s="34" t="n"/>
      <c r="P80" s="31" t="str">
        <f>IF(COUNT(M80:O80)=0,"",IF(MAX(M80:O80)&gt;=3,"High",IF(MAX(M80:O80)=2,"Medium","Low")))</f>
        <v/>
      </c>
      <c r="Q80" s="34" t="n"/>
      <c r="R80" s="34" t="n"/>
      <c r="S80" s="34" t="n"/>
      <c r="T80" s="34" t="n"/>
      <c r="U80" s="35" t="n"/>
      <c r="V80" s="33" t="str">
        <f>IF(OR(U80="",P80="",T80="Retired"),"",EDATE(U80,VLOOKUP(P80,REVIEW_TABLE,2,FALSE)))</f>
        <v/>
      </c>
      <c r="W80" s="31" t="str">
        <f>IF(B80="","",IF(T80="Retired","Retired",IF(U80="","Never reviewed",IF(V80="","",IF(V80&lt;TODAY(),"Overdue",IF(V80-TODAY()&lt;=DUE_SOON_DAYS,"Due soon","Current"))))))</f>
        <v/>
      </c>
      <c r="X80" s="31" t="str">
        <f>IF(OR(B80="",T80="Retired"),"",IF(AND(J80="Restricted",Q80="No"),"Gap: encrypt",IF(AND(OR(J80="Confidential",J80="Restricted"),R80="No"),"Gap: enable MFA",IF(AND(P80="High",S80="No"),"Gap: back up",IF(OR(J80="",P80="",Q80="",R80="",S80=""),"Incomplete","OK")))))</f>
        <v/>
      </c>
      <c r="Y80" s="35" t="n"/>
      <c r="Z80" s="34" t="n"/>
    </row>
    <row r="81">
      <c r="A81" s="9" t="n"/>
      <c r="B81" s="9" t="n"/>
      <c r="C81" s="9" t="n"/>
      <c r="D81" s="9" t="n"/>
      <c r="E81" s="9" t="n"/>
      <c r="F81" s="9" t="n"/>
      <c r="G81" s="9" t="n"/>
      <c r="H81" s="9" t="n"/>
      <c r="I81" s="9" t="n"/>
      <c r="J81" s="9" t="n"/>
      <c r="K81" s="9" t="n"/>
      <c r="L81" s="9" t="n"/>
      <c r="M81" s="9" t="n"/>
      <c r="N81" s="9" t="n"/>
      <c r="O81" s="9" t="n"/>
      <c r="P81" s="31" t="str">
        <f>IF(COUNT(M81:O81)=0,"",IF(MAX(M81:O81)&gt;=3,"High",IF(MAX(M81:O81)=2,"Medium","Low")))</f>
        <v/>
      </c>
      <c r="Q81" s="9" t="n"/>
      <c r="R81" s="9" t="n"/>
      <c r="S81" s="9" t="n"/>
      <c r="T81" s="9" t="n"/>
      <c r="U81" s="32" t="n"/>
      <c r="V81" s="33" t="str">
        <f>IF(OR(U81="",P81="",T81="Retired"),"",EDATE(U81,VLOOKUP(P81,REVIEW_TABLE,2,FALSE)))</f>
        <v/>
      </c>
      <c r="W81" s="31" t="str">
        <f>IF(B81="","",IF(T81="Retired","Retired",IF(U81="","Never reviewed",IF(V81="","",IF(V81&lt;TODAY(),"Overdue",IF(V81-TODAY()&lt;=DUE_SOON_DAYS,"Due soon","Current"))))))</f>
        <v/>
      </c>
      <c r="X81" s="31" t="str">
        <f>IF(OR(B81="",T81="Retired"),"",IF(AND(J81="Restricted",Q81="No"),"Gap: encrypt",IF(AND(OR(J81="Confidential",J81="Restricted"),R81="No"),"Gap: enable MFA",IF(AND(P81="High",S81="No"),"Gap: back up",IF(OR(J81="",P81="",Q81="",R81="",S81=""),"Incomplete","OK")))))</f>
        <v/>
      </c>
      <c r="Y81" s="32" t="n"/>
      <c r="Z81" s="9" t="n"/>
    </row>
    <row r="82">
      <c r="A82" s="34" t="n"/>
      <c r="B82" s="34" t="n"/>
      <c r="C82" s="34" t="n"/>
      <c r="D82" s="34" t="n"/>
      <c r="E82" s="34" t="n"/>
      <c r="F82" s="34" t="n"/>
      <c r="G82" s="34" t="n"/>
      <c r="H82" s="34" t="n"/>
      <c r="I82" s="34" t="n"/>
      <c r="J82" s="34" t="n"/>
      <c r="K82" s="34" t="n"/>
      <c r="L82" s="34" t="n"/>
      <c r="M82" s="34" t="n"/>
      <c r="N82" s="34" t="n"/>
      <c r="O82" s="34" t="n"/>
      <c r="P82" s="31" t="str">
        <f>IF(COUNT(M82:O82)=0,"",IF(MAX(M82:O82)&gt;=3,"High",IF(MAX(M82:O82)=2,"Medium","Low")))</f>
        <v/>
      </c>
      <c r="Q82" s="34" t="n"/>
      <c r="R82" s="34" t="n"/>
      <c r="S82" s="34" t="n"/>
      <c r="T82" s="34" t="n"/>
      <c r="U82" s="35" t="n"/>
      <c r="V82" s="33" t="str">
        <f>IF(OR(U82="",P82="",T82="Retired"),"",EDATE(U82,VLOOKUP(P82,REVIEW_TABLE,2,FALSE)))</f>
        <v/>
      </c>
      <c r="W82" s="31" t="str">
        <f>IF(B82="","",IF(T82="Retired","Retired",IF(U82="","Never reviewed",IF(V82="","",IF(V82&lt;TODAY(),"Overdue",IF(V82-TODAY()&lt;=DUE_SOON_DAYS,"Due soon","Current"))))))</f>
        <v/>
      </c>
      <c r="X82" s="31" t="str">
        <f>IF(OR(B82="",T82="Retired"),"",IF(AND(J82="Restricted",Q82="No"),"Gap: encrypt",IF(AND(OR(J82="Confidential",J82="Restricted"),R82="No"),"Gap: enable MFA",IF(AND(P82="High",S82="No"),"Gap: back up",IF(OR(J82="",P82="",Q82="",R82="",S82=""),"Incomplete","OK")))))</f>
        <v/>
      </c>
      <c r="Y82" s="35" t="n"/>
      <c r="Z82" s="34" t="n"/>
    </row>
    <row r="83">
      <c r="A83" s="9" t="n"/>
      <c r="B83" s="9" t="n"/>
      <c r="C83" s="9" t="n"/>
      <c r="D83" s="9" t="n"/>
      <c r="E83" s="9" t="n"/>
      <c r="F83" s="9" t="n"/>
      <c r="G83" s="9" t="n"/>
      <c r="H83" s="9" t="n"/>
      <c r="I83" s="9" t="n"/>
      <c r="J83" s="9" t="n"/>
      <c r="K83" s="9" t="n"/>
      <c r="L83" s="9" t="n"/>
      <c r="M83" s="9" t="n"/>
      <c r="N83" s="9" t="n"/>
      <c r="O83" s="9" t="n"/>
      <c r="P83" s="31" t="str">
        <f>IF(COUNT(M83:O83)=0,"",IF(MAX(M83:O83)&gt;=3,"High",IF(MAX(M83:O83)=2,"Medium","Low")))</f>
        <v/>
      </c>
      <c r="Q83" s="9" t="n"/>
      <c r="R83" s="9" t="n"/>
      <c r="S83" s="9" t="n"/>
      <c r="T83" s="9" t="n"/>
      <c r="U83" s="32" t="n"/>
      <c r="V83" s="33" t="str">
        <f>IF(OR(U83="",P83="",T83="Retired"),"",EDATE(U83,VLOOKUP(P83,REVIEW_TABLE,2,FALSE)))</f>
        <v/>
      </c>
      <c r="W83" s="31" t="str">
        <f>IF(B83="","",IF(T83="Retired","Retired",IF(U83="","Never reviewed",IF(V83="","",IF(V83&lt;TODAY(),"Overdue",IF(V83-TODAY()&lt;=DUE_SOON_DAYS,"Due soon","Current"))))))</f>
        <v/>
      </c>
      <c r="X83" s="31" t="str">
        <f>IF(OR(B83="",T83="Retired"),"",IF(AND(J83="Restricted",Q83="No"),"Gap: encrypt",IF(AND(OR(J83="Confidential",J83="Restricted"),R83="No"),"Gap: enable MFA",IF(AND(P83="High",S83="No"),"Gap: back up",IF(OR(J83="",P83="",Q83="",R83="",S83=""),"Incomplete","OK")))))</f>
        <v/>
      </c>
      <c r="Y83" s="32" t="n"/>
      <c r="Z83" s="9" t="n"/>
    </row>
    <row r="84">
      <c r="A84" s="34" t="n"/>
      <c r="B84" s="34" t="n"/>
      <c r="C84" s="34" t="n"/>
      <c r="D84" s="34" t="n"/>
      <c r="E84" s="34" t="n"/>
      <c r="F84" s="34" t="n"/>
      <c r="G84" s="34" t="n"/>
      <c r="H84" s="34" t="n"/>
      <c r="I84" s="34" t="n"/>
      <c r="J84" s="34" t="n"/>
      <c r="K84" s="34" t="n"/>
      <c r="L84" s="34" t="n"/>
      <c r="M84" s="34" t="n"/>
      <c r="N84" s="34" t="n"/>
      <c r="O84" s="34" t="n"/>
      <c r="P84" s="31" t="str">
        <f>IF(COUNT(M84:O84)=0,"",IF(MAX(M84:O84)&gt;=3,"High",IF(MAX(M84:O84)=2,"Medium","Low")))</f>
        <v/>
      </c>
      <c r="Q84" s="34" t="n"/>
      <c r="R84" s="34" t="n"/>
      <c r="S84" s="34" t="n"/>
      <c r="T84" s="34" t="n"/>
      <c r="U84" s="35" t="n"/>
      <c r="V84" s="33" t="str">
        <f>IF(OR(U84="",P84="",T84="Retired"),"",EDATE(U84,VLOOKUP(P84,REVIEW_TABLE,2,FALSE)))</f>
        <v/>
      </c>
      <c r="W84" s="31" t="str">
        <f>IF(B84="","",IF(T84="Retired","Retired",IF(U84="","Never reviewed",IF(V84="","",IF(V84&lt;TODAY(),"Overdue",IF(V84-TODAY()&lt;=DUE_SOON_DAYS,"Due soon","Current"))))))</f>
        <v/>
      </c>
      <c r="X84" s="31" t="str">
        <f>IF(OR(B84="",T84="Retired"),"",IF(AND(J84="Restricted",Q84="No"),"Gap: encrypt",IF(AND(OR(J84="Confidential",J84="Restricted"),R84="No"),"Gap: enable MFA",IF(AND(P84="High",S84="No"),"Gap: back up",IF(OR(J84="",P84="",Q84="",R84="",S84=""),"Incomplete","OK")))))</f>
        <v/>
      </c>
      <c r="Y84" s="35" t="n"/>
      <c r="Z84" s="34" t="n"/>
    </row>
    <row r="85">
      <c r="A85" s="9" t="n"/>
      <c r="B85" s="9" t="n"/>
      <c r="C85" s="9" t="n"/>
      <c r="D85" s="9" t="n"/>
      <c r="E85" s="9" t="n"/>
      <c r="F85" s="9" t="n"/>
      <c r="G85" s="9" t="n"/>
      <c r="H85" s="9" t="n"/>
      <c r="I85" s="9" t="n"/>
      <c r="J85" s="9" t="n"/>
      <c r="K85" s="9" t="n"/>
      <c r="L85" s="9" t="n"/>
      <c r="M85" s="9" t="n"/>
      <c r="N85" s="9" t="n"/>
      <c r="O85" s="9" t="n"/>
      <c r="P85" s="31" t="str">
        <f>IF(COUNT(M85:O85)=0,"",IF(MAX(M85:O85)&gt;=3,"High",IF(MAX(M85:O85)=2,"Medium","Low")))</f>
        <v/>
      </c>
      <c r="Q85" s="9" t="n"/>
      <c r="R85" s="9" t="n"/>
      <c r="S85" s="9" t="n"/>
      <c r="T85" s="9" t="n"/>
      <c r="U85" s="32" t="n"/>
      <c r="V85" s="33" t="str">
        <f>IF(OR(U85="",P85="",T85="Retired"),"",EDATE(U85,VLOOKUP(P85,REVIEW_TABLE,2,FALSE)))</f>
        <v/>
      </c>
      <c r="W85" s="31" t="str">
        <f>IF(B85="","",IF(T85="Retired","Retired",IF(U85="","Never reviewed",IF(V85="","",IF(V85&lt;TODAY(),"Overdue",IF(V85-TODAY()&lt;=DUE_SOON_DAYS,"Due soon","Current"))))))</f>
        <v/>
      </c>
      <c r="X85" s="31" t="str">
        <f>IF(OR(B85="",T85="Retired"),"",IF(AND(J85="Restricted",Q85="No"),"Gap: encrypt",IF(AND(OR(J85="Confidential",J85="Restricted"),R85="No"),"Gap: enable MFA",IF(AND(P85="High",S85="No"),"Gap: back up",IF(OR(J85="",P85="",Q85="",R85="",S85=""),"Incomplete","OK")))))</f>
        <v/>
      </c>
      <c r="Y85" s="32" t="n"/>
      <c r="Z85" s="9" t="n"/>
    </row>
    <row r="86">
      <c r="A86" s="34" t="n"/>
      <c r="B86" s="34" t="n"/>
      <c r="C86" s="34" t="n"/>
      <c r="D86" s="34" t="n"/>
      <c r="E86" s="34" t="n"/>
      <c r="F86" s="34" t="n"/>
      <c r="G86" s="34" t="n"/>
      <c r="H86" s="34" t="n"/>
      <c r="I86" s="34" t="n"/>
      <c r="J86" s="34" t="n"/>
      <c r="K86" s="34" t="n"/>
      <c r="L86" s="34" t="n"/>
      <c r="M86" s="34" t="n"/>
      <c r="N86" s="34" t="n"/>
      <c r="O86" s="34" t="n"/>
      <c r="P86" s="31" t="str">
        <f>IF(COUNT(M86:O86)=0,"",IF(MAX(M86:O86)&gt;=3,"High",IF(MAX(M86:O86)=2,"Medium","Low")))</f>
        <v/>
      </c>
      <c r="Q86" s="34" t="n"/>
      <c r="R86" s="34" t="n"/>
      <c r="S86" s="34" t="n"/>
      <c r="T86" s="34" t="n"/>
      <c r="U86" s="35" t="n"/>
      <c r="V86" s="33" t="str">
        <f>IF(OR(U86="",P86="",T86="Retired"),"",EDATE(U86,VLOOKUP(P86,REVIEW_TABLE,2,FALSE)))</f>
        <v/>
      </c>
      <c r="W86" s="31" t="str">
        <f>IF(B86="","",IF(T86="Retired","Retired",IF(U86="","Never reviewed",IF(V86="","",IF(V86&lt;TODAY(),"Overdue",IF(V86-TODAY()&lt;=DUE_SOON_DAYS,"Due soon","Current"))))))</f>
        <v/>
      </c>
      <c r="X86" s="31" t="str">
        <f>IF(OR(B86="",T86="Retired"),"",IF(AND(J86="Restricted",Q86="No"),"Gap: encrypt",IF(AND(OR(J86="Confidential",J86="Restricted"),R86="No"),"Gap: enable MFA",IF(AND(P86="High",S86="No"),"Gap: back up",IF(OR(J86="",P86="",Q86="",R86="",S86=""),"Incomplete","OK")))))</f>
        <v/>
      </c>
      <c r="Y86" s="35" t="n"/>
      <c r="Z86" s="34" t="n"/>
    </row>
    <row r="87">
      <c r="A87" s="9" t="n"/>
      <c r="B87" s="9" t="n"/>
      <c r="C87" s="9" t="n"/>
      <c r="D87" s="9" t="n"/>
      <c r="E87" s="9" t="n"/>
      <c r="F87" s="9" t="n"/>
      <c r="G87" s="9" t="n"/>
      <c r="H87" s="9" t="n"/>
      <c r="I87" s="9" t="n"/>
      <c r="J87" s="9" t="n"/>
      <c r="K87" s="9" t="n"/>
      <c r="L87" s="9" t="n"/>
      <c r="M87" s="9" t="n"/>
      <c r="N87" s="9" t="n"/>
      <c r="O87" s="9" t="n"/>
      <c r="P87" s="31" t="str">
        <f>IF(COUNT(M87:O87)=0,"",IF(MAX(M87:O87)&gt;=3,"High",IF(MAX(M87:O87)=2,"Medium","Low")))</f>
        <v/>
      </c>
      <c r="Q87" s="9" t="n"/>
      <c r="R87" s="9" t="n"/>
      <c r="S87" s="9" t="n"/>
      <c r="T87" s="9" t="n"/>
      <c r="U87" s="32" t="n"/>
      <c r="V87" s="33" t="str">
        <f>IF(OR(U87="",P87="",T87="Retired"),"",EDATE(U87,VLOOKUP(P87,REVIEW_TABLE,2,FALSE)))</f>
        <v/>
      </c>
      <c r="W87" s="31" t="str">
        <f>IF(B87="","",IF(T87="Retired","Retired",IF(U87="","Never reviewed",IF(V87="","",IF(V87&lt;TODAY(),"Overdue",IF(V87-TODAY()&lt;=DUE_SOON_DAYS,"Due soon","Current"))))))</f>
        <v/>
      </c>
      <c r="X87" s="31" t="str">
        <f>IF(OR(B87="",T87="Retired"),"",IF(AND(J87="Restricted",Q87="No"),"Gap: encrypt",IF(AND(OR(J87="Confidential",J87="Restricted"),R87="No"),"Gap: enable MFA",IF(AND(P87="High",S87="No"),"Gap: back up",IF(OR(J87="",P87="",Q87="",R87="",S87=""),"Incomplete","OK")))))</f>
        <v/>
      </c>
      <c r="Y87" s="32" t="n"/>
      <c r="Z87" s="9" t="n"/>
    </row>
    <row r="88">
      <c r="A88" s="34" t="n"/>
      <c r="B88" s="34" t="n"/>
      <c r="C88" s="34" t="n"/>
      <c r="D88" s="34" t="n"/>
      <c r="E88" s="34" t="n"/>
      <c r="F88" s="34" t="n"/>
      <c r="G88" s="34" t="n"/>
      <c r="H88" s="34" t="n"/>
      <c r="I88" s="34" t="n"/>
      <c r="J88" s="34" t="n"/>
      <c r="K88" s="34" t="n"/>
      <c r="L88" s="34" t="n"/>
      <c r="M88" s="34" t="n"/>
      <c r="N88" s="34" t="n"/>
      <c r="O88" s="34" t="n"/>
      <c r="P88" s="31" t="str">
        <f>IF(COUNT(M88:O88)=0,"",IF(MAX(M88:O88)&gt;=3,"High",IF(MAX(M88:O88)=2,"Medium","Low")))</f>
        <v/>
      </c>
      <c r="Q88" s="34" t="n"/>
      <c r="R88" s="34" t="n"/>
      <c r="S88" s="34" t="n"/>
      <c r="T88" s="34" t="n"/>
      <c r="U88" s="35" t="n"/>
      <c r="V88" s="33" t="str">
        <f>IF(OR(U88="",P88="",T88="Retired"),"",EDATE(U88,VLOOKUP(P88,REVIEW_TABLE,2,FALSE)))</f>
        <v/>
      </c>
      <c r="W88" s="31" t="str">
        <f>IF(B88="","",IF(T88="Retired","Retired",IF(U88="","Never reviewed",IF(V88="","",IF(V88&lt;TODAY(),"Overdue",IF(V88-TODAY()&lt;=DUE_SOON_DAYS,"Due soon","Current"))))))</f>
        <v/>
      </c>
      <c r="X88" s="31" t="str">
        <f>IF(OR(B88="",T88="Retired"),"",IF(AND(J88="Restricted",Q88="No"),"Gap: encrypt",IF(AND(OR(J88="Confidential",J88="Restricted"),R88="No"),"Gap: enable MFA",IF(AND(P88="High",S88="No"),"Gap: back up",IF(OR(J88="",P88="",Q88="",R88="",S88=""),"Incomplete","OK")))))</f>
        <v/>
      </c>
      <c r="Y88" s="35" t="n"/>
      <c r="Z88" s="34" t="n"/>
    </row>
    <row r="89">
      <c r="A89" s="9" t="n"/>
      <c r="B89" s="9" t="n"/>
      <c r="C89" s="9" t="n"/>
      <c r="D89" s="9" t="n"/>
      <c r="E89" s="9" t="n"/>
      <c r="F89" s="9" t="n"/>
      <c r="G89" s="9" t="n"/>
      <c r="H89" s="9" t="n"/>
      <c r="I89" s="9" t="n"/>
      <c r="J89" s="9" t="n"/>
      <c r="K89" s="9" t="n"/>
      <c r="L89" s="9" t="n"/>
      <c r="M89" s="9" t="n"/>
      <c r="N89" s="9" t="n"/>
      <c r="O89" s="9" t="n"/>
      <c r="P89" s="31" t="str">
        <f>IF(COUNT(M89:O89)=0,"",IF(MAX(M89:O89)&gt;=3,"High",IF(MAX(M89:O89)=2,"Medium","Low")))</f>
        <v/>
      </c>
      <c r="Q89" s="9" t="n"/>
      <c r="R89" s="9" t="n"/>
      <c r="S89" s="9" t="n"/>
      <c r="T89" s="9" t="n"/>
      <c r="U89" s="32" t="n"/>
      <c r="V89" s="33" t="str">
        <f>IF(OR(U89="",P89="",T89="Retired"),"",EDATE(U89,VLOOKUP(P89,REVIEW_TABLE,2,FALSE)))</f>
        <v/>
      </c>
      <c r="W89" s="31" t="str">
        <f>IF(B89="","",IF(T89="Retired","Retired",IF(U89="","Never reviewed",IF(V89="","",IF(V89&lt;TODAY(),"Overdue",IF(V89-TODAY()&lt;=DUE_SOON_DAYS,"Due soon","Current"))))))</f>
        <v/>
      </c>
      <c r="X89" s="31" t="str">
        <f>IF(OR(B89="",T89="Retired"),"",IF(AND(J89="Restricted",Q89="No"),"Gap: encrypt",IF(AND(OR(J89="Confidential",J89="Restricted"),R89="No"),"Gap: enable MFA",IF(AND(P89="High",S89="No"),"Gap: back up",IF(OR(J89="",P89="",Q89="",R89="",S89=""),"Incomplete","OK")))))</f>
        <v/>
      </c>
      <c r="Y89" s="32" t="n"/>
      <c r="Z89" s="9" t="n"/>
    </row>
    <row r="90">
      <c r="A90" s="34" t="n"/>
      <c r="B90" s="34" t="n"/>
      <c r="C90" s="34" t="n"/>
      <c r="D90" s="34" t="n"/>
      <c r="E90" s="34" t="n"/>
      <c r="F90" s="34" t="n"/>
      <c r="G90" s="34" t="n"/>
      <c r="H90" s="34" t="n"/>
      <c r="I90" s="34" t="n"/>
      <c r="J90" s="34" t="n"/>
      <c r="K90" s="34" t="n"/>
      <c r="L90" s="34" t="n"/>
      <c r="M90" s="34" t="n"/>
      <c r="N90" s="34" t="n"/>
      <c r="O90" s="34" t="n"/>
      <c r="P90" s="31" t="str">
        <f>IF(COUNT(M90:O90)=0,"",IF(MAX(M90:O90)&gt;=3,"High",IF(MAX(M90:O90)=2,"Medium","Low")))</f>
        <v/>
      </c>
      <c r="Q90" s="34" t="n"/>
      <c r="R90" s="34" t="n"/>
      <c r="S90" s="34" t="n"/>
      <c r="T90" s="34" t="n"/>
      <c r="U90" s="35" t="n"/>
      <c r="V90" s="33" t="str">
        <f>IF(OR(U90="",P90="",T90="Retired"),"",EDATE(U90,VLOOKUP(P90,REVIEW_TABLE,2,FALSE)))</f>
        <v/>
      </c>
      <c r="W90" s="31" t="str">
        <f>IF(B90="","",IF(T90="Retired","Retired",IF(U90="","Never reviewed",IF(V90="","",IF(V90&lt;TODAY(),"Overdue",IF(V90-TODAY()&lt;=DUE_SOON_DAYS,"Due soon","Current"))))))</f>
        <v/>
      </c>
      <c r="X90" s="31" t="str">
        <f>IF(OR(B90="",T90="Retired"),"",IF(AND(J90="Restricted",Q90="No"),"Gap: encrypt",IF(AND(OR(J90="Confidential",J90="Restricted"),R90="No"),"Gap: enable MFA",IF(AND(P90="High",S90="No"),"Gap: back up",IF(OR(J90="",P90="",Q90="",R90="",S90=""),"Incomplete","OK")))))</f>
        <v/>
      </c>
      <c r="Y90" s="35" t="n"/>
      <c r="Z90" s="34" t="n"/>
    </row>
    <row r="91">
      <c r="A91" s="9" t="n"/>
      <c r="B91" s="9" t="n"/>
      <c r="C91" s="9" t="n"/>
      <c r="D91" s="9" t="n"/>
      <c r="E91" s="9" t="n"/>
      <c r="F91" s="9" t="n"/>
      <c r="G91" s="9" t="n"/>
      <c r="H91" s="9" t="n"/>
      <c r="I91" s="9" t="n"/>
      <c r="J91" s="9" t="n"/>
      <c r="K91" s="9" t="n"/>
      <c r="L91" s="9" t="n"/>
      <c r="M91" s="9" t="n"/>
      <c r="N91" s="9" t="n"/>
      <c r="O91" s="9" t="n"/>
      <c r="P91" s="31" t="str">
        <f>IF(COUNT(M91:O91)=0,"",IF(MAX(M91:O91)&gt;=3,"High",IF(MAX(M91:O91)=2,"Medium","Low")))</f>
        <v/>
      </c>
      <c r="Q91" s="9" t="n"/>
      <c r="R91" s="9" t="n"/>
      <c r="S91" s="9" t="n"/>
      <c r="T91" s="9" t="n"/>
      <c r="U91" s="32" t="n"/>
      <c r="V91" s="33" t="str">
        <f>IF(OR(U91="",P91="",T91="Retired"),"",EDATE(U91,VLOOKUP(P91,REVIEW_TABLE,2,FALSE)))</f>
        <v/>
      </c>
      <c r="W91" s="31" t="str">
        <f>IF(B91="","",IF(T91="Retired","Retired",IF(U91="","Never reviewed",IF(V91="","",IF(V91&lt;TODAY(),"Overdue",IF(V91-TODAY()&lt;=DUE_SOON_DAYS,"Due soon","Current"))))))</f>
        <v/>
      </c>
      <c r="X91" s="31" t="str">
        <f>IF(OR(B91="",T91="Retired"),"",IF(AND(J91="Restricted",Q91="No"),"Gap: encrypt",IF(AND(OR(J91="Confidential",J91="Restricted"),R91="No"),"Gap: enable MFA",IF(AND(P91="High",S91="No"),"Gap: back up",IF(OR(J91="",P91="",Q91="",R91="",S91=""),"Incomplete","OK")))))</f>
        <v/>
      </c>
      <c r="Y91" s="32" t="n"/>
      <c r="Z91" s="9" t="n"/>
    </row>
    <row r="92">
      <c r="A92" s="34" t="n"/>
      <c r="B92" s="34" t="n"/>
      <c r="C92" s="34" t="n"/>
      <c r="D92" s="34" t="n"/>
      <c r="E92" s="34" t="n"/>
      <c r="F92" s="34" t="n"/>
      <c r="G92" s="34" t="n"/>
      <c r="H92" s="34" t="n"/>
      <c r="I92" s="34" t="n"/>
      <c r="J92" s="34" t="n"/>
      <c r="K92" s="34" t="n"/>
      <c r="L92" s="34" t="n"/>
      <c r="M92" s="34" t="n"/>
      <c r="N92" s="34" t="n"/>
      <c r="O92" s="34" t="n"/>
      <c r="P92" s="31" t="str">
        <f>IF(COUNT(M92:O92)=0,"",IF(MAX(M92:O92)&gt;=3,"High",IF(MAX(M92:O92)=2,"Medium","Low")))</f>
        <v/>
      </c>
      <c r="Q92" s="34" t="n"/>
      <c r="R92" s="34" t="n"/>
      <c r="S92" s="34" t="n"/>
      <c r="T92" s="34" t="n"/>
      <c r="U92" s="35" t="n"/>
      <c r="V92" s="33" t="str">
        <f>IF(OR(U92="",P92="",T92="Retired"),"",EDATE(U92,VLOOKUP(P92,REVIEW_TABLE,2,FALSE)))</f>
        <v/>
      </c>
      <c r="W92" s="31" t="str">
        <f>IF(B92="","",IF(T92="Retired","Retired",IF(U92="","Never reviewed",IF(V92="","",IF(V92&lt;TODAY(),"Overdue",IF(V92-TODAY()&lt;=DUE_SOON_DAYS,"Due soon","Current"))))))</f>
        <v/>
      </c>
      <c r="X92" s="31" t="str">
        <f>IF(OR(B92="",T92="Retired"),"",IF(AND(J92="Restricted",Q92="No"),"Gap: encrypt",IF(AND(OR(J92="Confidential",J92="Restricted"),R92="No"),"Gap: enable MFA",IF(AND(P92="High",S92="No"),"Gap: back up",IF(OR(J92="",P92="",Q92="",R92="",S92=""),"Incomplete","OK")))))</f>
        <v/>
      </c>
      <c r="Y92" s="35" t="n"/>
      <c r="Z92" s="34" t="n"/>
    </row>
    <row r="93">
      <c r="A93" s="9" t="n"/>
      <c r="B93" s="9" t="n"/>
      <c r="C93" s="9" t="n"/>
      <c r="D93" s="9" t="n"/>
      <c r="E93" s="9" t="n"/>
      <c r="F93" s="9" t="n"/>
      <c r="G93" s="9" t="n"/>
      <c r="H93" s="9" t="n"/>
      <c r="I93" s="9" t="n"/>
      <c r="J93" s="9" t="n"/>
      <c r="K93" s="9" t="n"/>
      <c r="L93" s="9" t="n"/>
      <c r="M93" s="9" t="n"/>
      <c r="N93" s="9" t="n"/>
      <c r="O93" s="9" t="n"/>
      <c r="P93" s="31" t="str">
        <f>IF(COUNT(M93:O93)=0,"",IF(MAX(M93:O93)&gt;=3,"High",IF(MAX(M93:O93)=2,"Medium","Low")))</f>
        <v/>
      </c>
      <c r="Q93" s="9" t="n"/>
      <c r="R93" s="9" t="n"/>
      <c r="S93" s="9" t="n"/>
      <c r="T93" s="9" t="n"/>
      <c r="U93" s="32" t="n"/>
      <c r="V93" s="33" t="str">
        <f>IF(OR(U93="",P93="",T93="Retired"),"",EDATE(U93,VLOOKUP(P93,REVIEW_TABLE,2,FALSE)))</f>
        <v/>
      </c>
      <c r="W93" s="31" t="str">
        <f>IF(B93="","",IF(T93="Retired","Retired",IF(U93="","Never reviewed",IF(V93="","",IF(V93&lt;TODAY(),"Overdue",IF(V93-TODAY()&lt;=DUE_SOON_DAYS,"Due soon","Current"))))))</f>
        <v/>
      </c>
      <c r="X93" s="31" t="str">
        <f>IF(OR(B93="",T93="Retired"),"",IF(AND(J93="Restricted",Q93="No"),"Gap: encrypt",IF(AND(OR(J93="Confidential",J93="Restricted"),R93="No"),"Gap: enable MFA",IF(AND(P93="High",S93="No"),"Gap: back up",IF(OR(J93="",P93="",Q93="",R93="",S93=""),"Incomplete","OK")))))</f>
        <v/>
      </c>
      <c r="Y93" s="32" t="n"/>
      <c r="Z93" s="9" t="n"/>
    </row>
    <row r="94">
      <c r="A94" s="34" t="n"/>
      <c r="B94" s="34" t="n"/>
      <c r="C94" s="34" t="n"/>
      <c r="D94" s="34" t="n"/>
      <c r="E94" s="34" t="n"/>
      <c r="F94" s="34" t="n"/>
      <c r="G94" s="34" t="n"/>
      <c r="H94" s="34" t="n"/>
      <c r="I94" s="34" t="n"/>
      <c r="J94" s="34" t="n"/>
      <c r="K94" s="34" t="n"/>
      <c r="L94" s="34" t="n"/>
      <c r="M94" s="34" t="n"/>
      <c r="N94" s="34" t="n"/>
      <c r="O94" s="34" t="n"/>
      <c r="P94" s="31" t="str">
        <f>IF(COUNT(M94:O94)=0,"",IF(MAX(M94:O94)&gt;=3,"High",IF(MAX(M94:O94)=2,"Medium","Low")))</f>
        <v/>
      </c>
      <c r="Q94" s="34" t="n"/>
      <c r="R94" s="34" t="n"/>
      <c r="S94" s="34" t="n"/>
      <c r="T94" s="34" t="n"/>
      <c r="U94" s="35" t="n"/>
      <c r="V94" s="33" t="str">
        <f>IF(OR(U94="",P94="",T94="Retired"),"",EDATE(U94,VLOOKUP(P94,REVIEW_TABLE,2,FALSE)))</f>
        <v/>
      </c>
      <c r="W94" s="31" t="str">
        <f>IF(B94="","",IF(T94="Retired","Retired",IF(U94="","Never reviewed",IF(V94="","",IF(V94&lt;TODAY(),"Overdue",IF(V94-TODAY()&lt;=DUE_SOON_DAYS,"Due soon","Current"))))))</f>
        <v/>
      </c>
      <c r="X94" s="31" t="str">
        <f>IF(OR(B94="",T94="Retired"),"",IF(AND(J94="Restricted",Q94="No"),"Gap: encrypt",IF(AND(OR(J94="Confidential",J94="Restricted"),R94="No"),"Gap: enable MFA",IF(AND(P94="High",S94="No"),"Gap: back up",IF(OR(J94="",P94="",Q94="",R94="",S94=""),"Incomplete","OK")))))</f>
        <v/>
      </c>
      <c r="Y94" s="35" t="n"/>
      <c r="Z94" s="34" t="n"/>
    </row>
    <row r="95">
      <c r="A95" s="9" t="n"/>
      <c r="B95" s="9" t="n"/>
      <c r="C95" s="9" t="n"/>
      <c r="D95" s="9" t="n"/>
      <c r="E95" s="9" t="n"/>
      <c r="F95" s="9" t="n"/>
      <c r="G95" s="9" t="n"/>
      <c r="H95" s="9" t="n"/>
      <c r="I95" s="9" t="n"/>
      <c r="J95" s="9" t="n"/>
      <c r="K95" s="9" t="n"/>
      <c r="L95" s="9" t="n"/>
      <c r="M95" s="9" t="n"/>
      <c r="N95" s="9" t="n"/>
      <c r="O95" s="9" t="n"/>
      <c r="P95" s="31" t="str">
        <f>IF(COUNT(M95:O95)=0,"",IF(MAX(M95:O95)&gt;=3,"High",IF(MAX(M95:O95)=2,"Medium","Low")))</f>
        <v/>
      </c>
      <c r="Q95" s="9" t="n"/>
      <c r="R95" s="9" t="n"/>
      <c r="S95" s="9" t="n"/>
      <c r="T95" s="9" t="n"/>
      <c r="U95" s="32" t="n"/>
      <c r="V95" s="33" t="str">
        <f>IF(OR(U95="",P95="",T95="Retired"),"",EDATE(U95,VLOOKUP(P95,REVIEW_TABLE,2,FALSE)))</f>
        <v/>
      </c>
      <c r="W95" s="31" t="str">
        <f>IF(B95="","",IF(T95="Retired","Retired",IF(U95="","Never reviewed",IF(V95="","",IF(V95&lt;TODAY(),"Overdue",IF(V95-TODAY()&lt;=DUE_SOON_DAYS,"Due soon","Current"))))))</f>
        <v/>
      </c>
      <c r="X95" s="31" t="str">
        <f>IF(OR(B95="",T95="Retired"),"",IF(AND(J95="Restricted",Q95="No"),"Gap: encrypt",IF(AND(OR(J95="Confidential",J95="Restricted"),R95="No"),"Gap: enable MFA",IF(AND(P95="High",S95="No"),"Gap: back up",IF(OR(J95="",P95="",Q95="",R95="",S95=""),"Incomplete","OK")))))</f>
        <v/>
      </c>
      <c r="Y95" s="32" t="n"/>
      <c r="Z95" s="9" t="n"/>
    </row>
    <row r="96">
      <c r="A96" s="34" t="n"/>
      <c r="B96" s="34" t="n"/>
      <c r="C96" s="34" t="n"/>
      <c r="D96" s="34" t="n"/>
      <c r="E96" s="34" t="n"/>
      <c r="F96" s="34" t="n"/>
      <c r="G96" s="34" t="n"/>
      <c r="H96" s="34" t="n"/>
      <c r="I96" s="34" t="n"/>
      <c r="J96" s="34" t="n"/>
      <c r="K96" s="34" t="n"/>
      <c r="L96" s="34" t="n"/>
      <c r="M96" s="34" t="n"/>
      <c r="N96" s="34" t="n"/>
      <c r="O96" s="34" t="n"/>
      <c r="P96" s="31" t="str">
        <f>IF(COUNT(M96:O96)=0,"",IF(MAX(M96:O96)&gt;=3,"High",IF(MAX(M96:O96)=2,"Medium","Low")))</f>
        <v/>
      </c>
      <c r="Q96" s="34" t="n"/>
      <c r="R96" s="34" t="n"/>
      <c r="S96" s="34" t="n"/>
      <c r="T96" s="34" t="n"/>
      <c r="U96" s="35" t="n"/>
      <c r="V96" s="33" t="str">
        <f>IF(OR(U96="",P96="",T96="Retired"),"",EDATE(U96,VLOOKUP(P96,REVIEW_TABLE,2,FALSE)))</f>
        <v/>
      </c>
      <c r="W96" s="31" t="str">
        <f>IF(B96="","",IF(T96="Retired","Retired",IF(U96="","Never reviewed",IF(V96="","",IF(V96&lt;TODAY(),"Overdue",IF(V96-TODAY()&lt;=DUE_SOON_DAYS,"Due soon","Current"))))))</f>
        <v/>
      </c>
      <c r="X96" s="31" t="str">
        <f>IF(OR(B96="",T96="Retired"),"",IF(AND(J96="Restricted",Q96="No"),"Gap: encrypt",IF(AND(OR(J96="Confidential",J96="Restricted"),R96="No"),"Gap: enable MFA",IF(AND(P96="High",S96="No"),"Gap: back up",IF(OR(J96="",P96="",Q96="",R96="",S96=""),"Incomplete","OK")))))</f>
        <v/>
      </c>
      <c r="Y96" s="35" t="n"/>
      <c r="Z96" s="34" t="n"/>
    </row>
    <row r="97">
      <c r="A97" s="9" t="n"/>
      <c r="B97" s="9" t="n"/>
      <c r="C97" s="9" t="n"/>
      <c r="D97" s="9" t="n"/>
      <c r="E97" s="9" t="n"/>
      <c r="F97" s="9" t="n"/>
      <c r="G97" s="9" t="n"/>
      <c r="H97" s="9" t="n"/>
      <c r="I97" s="9" t="n"/>
      <c r="J97" s="9" t="n"/>
      <c r="K97" s="9" t="n"/>
      <c r="L97" s="9" t="n"/>
      <c r="M97" s="9" t="n"/>
      <c r="N97" s="9" t="n"/>
      <c r="O97" s="9" t="n"/>
      <c r="P97" s="31" t="str">
        <f>IF(COUNT(M97:O97)=0,"",IF(MAX(M97:O97)&gt;=3,"High",IF(MAX(M97:O97)=2,"Medium","Low")))</f>
        <v/>
      </c>
      <c r="Q97" s="9" t="n"/>
      <c r="R97" s="9" t="n"/>
      <c r="S97" s="9" t="n"/>
      <c r="T97" s="9" t="n"/>
      <c r="U97" s="32" t="n"/>
      <c r="V97" s="33" t="str">
        <f>IF(OR(U97="",P97="",T97="Retired"),"",EDATE(U97,VLOOKUP(P97,REVIEW_TABLE,2,FALSE)))</f>
        <v/>
      </c>
      <c r="W97" s="31" t="str">
        <f>IF(B97="","",IF(T97="Retired","Retired",IF(U97="","Never reviewed",IF(V97="","",IF(V97&lt;TODAY(),"Overdue",IF(V97-TODAY()&lt;=DUE_SOON_DAYS,"Due soon","Current"))))))</f>
        <v/>
      </c>
      <c r="X97" s="31" t="str">
        <f>IF(OR(B97="",T97="Retired"),"",IF(AND(J97="Restricted",Q97="No"),"Gap: encrypt",IF(AND(OR(J97="Confidential",J97="Restricted"),R97="No"),"Gap: enable MFA",IF(AND(P97="High",S97="No"),"Gap: back up",IF(OR(J97="",P97="",Q97="",R97="",S97=""),"Incomplete","OK")))))</f>
        <v/>
      </c>
      <c r="Y97" s="32" t="n"/>
      <c r="Z97" s="9" t="n"/>
    </row>
    <row r="98">
      <c r="A98" s="34" t="n"/>
      <c r="B98" s="34" t="n"/>
      <c r="C98" s="34" t="n"/>
      <c r="D98" s="34" t="n"/>
      <c r="E98" s="34" t="n"/>
      <c r="F98" s="34" t="n"/>
      <c r="G98" s="34" t="n"/>
      <c r="H98" s="34" t="n"/>
      <c r="I98" s="34" t="n"/>
      <c r="J98" s="34" t="n"/>
      <c r="K98" s="34" t="n"/>
      <c r="L98" s="34" t="n"/>
      <c r="M98" s="34" t="n"/>
      <c r="N98" s="34" t="n"/>
      <c r="O98" s="34" t="n"/>
      <c r="P98" s="31" t="str">
        <f>IF(COUNT(M98:O98)=0,"",IF(MAX(M98:O98)&gt;=3,"High",IF(MAX(M98:O98)=2,"Medium","Low")))</f>
        <v/>
      </c>
      <c r="Q98" s="34" t="n"/>
      <c r="R98" s="34" t="n"/>
      <c r="S98" s="34" t="n"/>
      <c r="T98" s="34" t="n"/>
      <c r="U98" s="35" t="n"/>
      <c r="V98" s="33" t="str">
        <f>IF(OR(U98="",P98="",T98="Retired"),"",EDATE(U98,VLOOKUP(P98,REVIEW_TABLE,2,FALSE)))</f>
        <v/>
      </c>
      <c r="W98" s="31" t="str">
        <f>IF(B98="","",IF(T98="Retired","Retired",IF(U98="","Never reviewed",IF(V98="","",IF(V98&lt;TODAY(),"Overdue",IF(V98-TODAY()&lt;=DUE_SOON_DAYS,"Due soon","Current"))))))</f>
        <v/>
      </c>
      <c r="X98" s="31" t="str">
        <f>IF(OR(B98="",T98="Retired"),"",IF(AND(J98="Restricted",Q98="No"),"Gap: encrypt",IF(AND(OR(J98="Confidential",J98="Restricted"),R98="No"),"Gap: enable MFA",IF(AND(P98="High",S98="No"),"Gap: back up",IF(OR(J98="",P98="",Q98="",R98="",S98=""),"Incomplete","OK")))))</f>
        <v/>
      </c>
      <c r="Y98" s="35" t="n"/>
      <c r="Z98" s="34" t="n"/>
    </row>
    <row r="99">
      <c r="A99" s="9" t="n"/>
      <c r="B99" s="9" t="n"/>
      <c r="C99" s="9" t="n"/>
      <c r="D99" s="9" t="n"/>
      <c r="E99" s="9" t="n"/>
      <c r="F99" s="9" t="n"/>
      <c r="G99" s="9" t="n"/>
      <c r="H99" s="9" t="n"/>
      <c r="I99" s="9" t="n"/>
      <c r="J99" s="9" t="n"/>
      <c r="K99" s="9" t="n"/>
      <c r="L99" s="9" t="n"/>
      <c r="M99" s="9" t="n"/>
      <c r="N99" s="9" t="n"/>
      <c r="O99" s="9" t="n"/>
      <c r="P99" s="31" t="str">
        <f>IF(COUNT(M99:O99)=0,"",IF(MAX(M99:O99)&gt;=3,"High",IF(MAX(M99:O99)=2,"Medium","Low")))</f>
        <v/>
      </c>
      <c r="Q99" s="9" t="n"/>
      <c r="R99" s="9" t="n"/>
      <c r="S99" s="9" t="n"/>
      <c r="T99" s="9" t="n"/>
      <c r="U99" s="32" t="n"/>
      <c r="V99" s="33" t="str">
        <f>IF(OR(U99="",P99="",T99="Retired"),"",EDATE(U99,VLOOKUP(P99,REVIEW_TABLE,2,FALSE)))</f>
        <v/>
      </c>
      <c r="W99" s="31" t="str">
        <f>IF(B99="","",IF(T99="Retired","Retired",IF(U99="","Never reviewed",IF(V99="","",IF(V99&lt;TODAY(),"Overdue",IF(V99-TODAY()&lt;=DUE_SOON_DAYS,"Due soon","Current"))))))</f>
        <v/>
      </c>
      <c r="X99" s="31" t="str">
        <f>IF(OR(B99="",T99="Retired"),"",IF(AND(J99="Restricted",Q99="No"),"Gap: encrypt",IF(AND(OR(J99="Confidential",J99="Restricted"),R99="No"),"Gap: enable MFA",IF(AND(P99="High",S99="No"),"Gap: back up",IF(OR(J99="",P99="",Q99="",R99="",S99=""),"Incomplete","OK")))))</f>
        <v/>
      </c>
      <c r="Y99" s="32" t="n"/>
      <c r="Z99" s="9" t="n"/>
    </row>
    <row r="100">
      <c r="A100" s="34" t="n"/>
      <c r="B100" s="34" t="n"/>
      <c r="C100" s="34" t="n"/>
      <c r="D100" s="34" t="n"/>
      <c r="E100" s="34" t="n"/>
      <c r="F100" s="34" t="n"/>
      <c r="G100" s="34" t="n"/>
      <c r="H100" s="34" t="n"/>
      <c r="I100" s="34" t="n"/>
      <c r="J100" s="34" t="n"/>
      <c r="K100" s="34" t="n"/>
      <c r="L100" s="34" t="n"/>
      <c r="M100" s="34" t="n"/>
      <c r="N100" s="34" t="n"/>
      <c r="O100" s="34" t="n"/>
      <c r="P100" s="31" t="str">
        <f>IF(COUNT(M100:O100)=0,"",IF(MAX(M100:O100)&gt;=3,"High",IF(MAX(M100:O100)=2,"Medium","Low")))</f>
        <v/>
      </c>
      <c r="Q100" s="34" t="n"/>
      <c r="R100" s="34" t="n"/>
      <c r="S100" s="34" t="n"/>
      <c r="T100" s="34" t="n"/>
      <c r="U100" s="35" t="n"/>
      <c r="V100" s="33" t="str">
        <f>IF(OR(U100="",P100="",T100="Retired"),"",EDATE(U100,VLOOKUP(P100,REVIEW_TABLE,2,FALSE)))</f>
        <v/>
      </c>
      <c r="W100" s="31" t="str">
        <f>IF(B100="","",IF(T100="Retired","Retired",IF(U100="","Never reviewed",IF(V100="","",IF(V100&lt;TODAY(),"Overdue",IF(V100-TODAY()&lt;=DUE_SOON_DAYS,"Due soon","Current"))))))</f>
        <v/>
      </c>
      <c r="X100" s="31" t="str">
        <f>IF(OR(B100="",T100="Retired"),"",IF(AND(J100="Restricted",Q100="No"),"Gap: encrypt",IF(AND(OR(J100="Confidential",J100="Restricted"),R100="No"),"Gap: enable MFA",IF(AND(P100="High",S100="No"),"Gap: back up",IF(OR(J100="",P100="",Q100="",R100="",S100=""),"Incomplete","OK")))))</f>
        <v/>
      </c>
      <c r="Y100" s="35" t="n"/>
      <c r="Z100" s="34" t="n"/>
    </row>
    <row r="101">
      <c r="A101" s="9" t="n"/>
      <c r="B101" s="9" t="n"/>
      <c r="C101" s="9" t="n"/>
      <c r="D101" s="9" t="n"/>
      <c r="E101" s="9" t="n"/>
      <c r="F101" s="9" t="n"/>
      <c r="G101" s="9" t="n"/>
      <c r="H101" s="9" t="n"/>
      <c r="I101" s="9" t="n"/>
      <c r="J101" s="9" t="n"/>
      <c r="K101" s="9" t="n"/>
      <c r="L101" s="9" t="n"/>
      <c r="M101" s="9" t="n"/>
      <c r="N101" s="9" t="n"/>
      <c r="O101" s="9" t="n"/>
      <c r="P101" s="31" t="str">
        <f>IF(COUNT(M101:O101)=0,"",IF(MAX(M101:O101)&gt;=3,"High",IF(MAX(M101:O101)=2,"Medium","Low")))</f>
        <v/>
      </c>
      <c r="Q101" s="9" t="n"/>
      <c r="R101" s="9" t="n"/>
      <c r="S101" s="9" t="n"/>
      <c r="T101" s="9" t="n"/>
      <c r="U101" s="32" t="n"/>
      <c r="V101" s="33" t="str">
        <f>IF(OR(U101="",P101="",T101="Retired"),"",EDATE(U101,VLOOKUP(P101,REVIEW_TABLE,2,FALSE)))</f>
        <v/>
      </c>
      <c r="W101" s="31" t="str">
        <f>IF(B101="","",IF(T101="Retired","Retired",IF(U101="","Never reviewed",IF(V101="","",IF(V101&lt;TODAY(),"Overdue",IF(V101-TODAY()&lt;=DUE_SOON_DAYS,"Due soon","Current"))))))</f>
        <v/>
      </c>
      <c r="X101" s="31" t="str">
        <f>IF(OR(B101="",T101="Retired"),"",IF(AND(J101="Restricted",Q101="No"),"Gap: encrypt",IF(AND(OR(J101="Confidential",J101="Restricted"),R101="No"),"Gap: enable MFA",IF(AND(P101="High",S101="No"),"Gap: back up",IF(OR(J101="",P101="",Q101="",R101="",S101=""),"Incomplete","OK")))))</f>
        <v/>
      </c>
      <c r="Y101" s="32" t="n"/>
      <c r="Z101" s="9" t="n"/>
    </row>
    <row r="102">
      <c r="A102" s="34" t="n"/>
      <c r="B102" s="34" t="n"/>
      <c r="C102" s="34" t="n"/>
      <c r="D102" s="34" t="n"/>
      <c r="E102" s="34" t="n"/>
      <c r="F102" s="34" t="n"/>
      <c r="G102" s="34" t="n"/>
      <c r="H102" s="34" t="n"/>
      <c r="I102" s="34" t="n"/>
      <c r="J102" s="34" t="n"/>
      <c r="K102" s="34" t="n"/>
      <c r="L102" s="34" t="n"/>
      <c r="M102" s="34" t="n"/>
      <c r="N102" s="34" t="n"/>
      <c r="O102" s="34" t="n"/>
      <c r="P102" s="31" t="str">
        <f>IF(COUNT(M102:O102)=0,"",IF(MAX(M102:O102)&gt;=3,"High",IF(MAX(M102:O102)=2,"Medium","Low")))</f>
        <v/>
      </c>
      <c r="Q102" s="34" t="n"/>
      <c r="R102" s="34" t="n"/>
      <c r="S102" s="34" t="n"/>
      <c r="T102" s="34" t="n"/>
      <c r="U102" s="35" t="n"/>
      <c r="V102" s="33" t="str">
        <f>IF(OR(U102="",P102="",T102="Retired"),"",EDATE(U102,VLOOKUP(P102,REVIEW_TABLE,2,FALSE)))</f>
        <v/>
      </c>
      <c r="W102" s="31" t="str">
        <f>IF(B102="","",IF(T102="Retired","Retired",IF(U102="","Never reviewed",IF(V102="","",IF(V102&lt;TODAY(),"Overdue",IF(V102-TODAY()&lt;=DUE_SOON_DAYS,"Due soon","Current"))))))</f>
        <v/>
      </c>
      <c r="X102" s="31" t="str">
        <f>IF(OR(B102="",T102="Retired"),"",IF(AND(J102="Restricted",Q102="No"),"Gap: encrypt",IF(AND(OR(J102="Confidential",J102="Restricted"),R102="No"),"Gap: enable MFA",IF(AND(P102="High",S102="No"),"Gap: back up",IF(OR(J102="",P102="",Q102="",R102="",S102=""),"Incomplete","OK")))))</f>
        <v/>
      </c>
      <c r="Y102" s="35" t="n"/>
      <c r="Z102" s="34" t="n"/>
    </row>
    <row r="103">
      <c r="A103" s="9" t="n"/>
      <c r="B103" s="9" t="n"/>
      <c r="C103" s="9" t="n"/>
      <c r="D103" s="9" t="n"/>
      <c r="E103" s="9" t="n"/>
      <c r="F103" s="9" t="n"/>
      <c r="G103" s="9" t="n"/>
      <c r="H103" s="9" t="n"/>
      <c r="I103" s="9" t="n"/>
      <c r="J103" s="9" t="n"/>
      <c r="K103" s="9" t="n"/>
      <c r="L103" s="9" t="n"/>
      <c r="M103" s="9" t="n"/>
      <c r="N103" s="9" t="n"/>
      <c r="O103" s="9" t="n"/>
      <c r="P103" s="31" t="str">
        <f>IF(COUNT(M103:O103)=0,"",IF(MAX(M103:O103)&gt;=3,"High",IF(MAX(M103:O103)=2,"Medium","Low")))</f>
        <v/>
      </c>
      <c r="Q103" s="9" t="n"/>
      <c r="R103" s="9" t="n"/>
      <c r="S103" s="9" t="n"/>
      <c r="T103" s="9" t="n"/>
      <c r="U103" s="32" t="n"/>
      <c r="V103" s="33" t="str">
        <f>IF(OR(U103="",P103="",T103="Retired"),"",EDATE(U103,VLOOKUP(P103,REVIEW_TABLE,2,FALSE)))</f>
        <v/>
      </c>
      <c r="W103" s="31" t="str">
        <f>IF(B103="","",IF(T103="Retired","Retired",IF(U103="","Never reviewed",IF(V103="","",IF(V103&lt;TODAY(),"Overdue",IF(V103-TODAY()&lt;=DUE_SOON_DAYS,"Due soon","Current"))))))</f>
        <v/>
      </c>
      <c r="X103" s="31" t="str">
        <f>IF(OR(B103="",T103="Retired"),"",IF(AND(J103="Restricted",Q103="No"),"Gap: encrypt",IF(AND(OR(J103="Confidential",J103="Restricted"),R103="No"),"Gap: enable MFA",IF(AND(P103="High",S103="No"),"Gap: back up",IF(OR(J103="",P103="",Q103="",R103="",S103=""),"Incomplete","OK")))))</f>
        <v/>
      </c>
      <c r="Y103" s="32" t="n"/>
      <c r="Z103" s="9" t="n"/>
    </row>
    <row r="104">
      <c r="A104" s="34" t="n"/>
      <c r="B104" s="34" t="n"/>
      <c r="C104" s="34" t="n"/>
      <c r="D104" s="34" t="n"/>
      <c r="E104" s="34" t="n"/>
      <c r="F104" s="34" t="n"/>
      <c r="G104" s="34" t="n"/>
      <c r="H104" s="34" t="n"/>
      <c r="I104" s="34" t="n"/>
      <c r="J104" s="34" t="n"/>
      <c r="K104" s="34" t="n"/>
      <c r="L104" s="34" t="n"/>
      <c r="M104" s="34" t="n"/>
      <c r="N104" s="34" t="n"/>
      <c r="O104" s="34" t="n"/>
      <c r="P104" s="31" t="str">
        <f>IF(COUNT(M104:O104)=0,"",IF(MAX(M104:O104)&gt;=3,"High",IF(MAX(M104:O104)=2,"Medium","Low")))</f>
        <v/>
      </c>
      <c r="Q104" s="34" t="n"/>
      <c r="R104" s="34" t="n"/>
      <c r="S104" s="34" t="n"/>
      <c r="T104" s="34" t="n"/>
      <c r="U104" s="35" t="n"/>
      <c r="V104" s="33" t="str">
        <f>IF(OR(U104="",P104="",T104="Retired"),"",EDATE(U104,VLOOKUP(P104,REVIEW_TABLE,2,FALSE)))</f>
        <v/>
      </c>
      <c r="W104" s="31" t="str">
        <f>IF(B104="","",IF(T104="Retired","Retired",IF(U104="","Never reviewed",IF(V104="","",IF(V104&lt;TODAY(),"Overdue",IF(V104-TODAY()&lt;=DUE_SOON_DAYS,"Due soon","Current"))))))</f>
        <v/>
      </c>
      <c r="X104" s="31" t="str">
        <f>IF(OR(B104="",T104="Retired"),"",IF(AND(J104="Restricted",Q104="No"),"Gap: encrypt",IF(AND(OR(J104="Confidential",J104="Restricted"),R104="No"),"Gap: enable MFA",IF(AND(P104="High",S104="No"),"Gap: back up",IF(OR(J104="",P104="",Q104="",R104="",S104=""),"Incomplete","OK")))))</f>
        <v/>
      </c>
      <c r="Y104" s="35" t="n"/>
      <c r="Z104" s="34" t="n"/>
    </row>
    <row r="105">
      <c r="A105" s="9" t="n"/>
      <c r="B105" s="9" t="n"/>
      <c r="C105" s="9" t="n"/>
      <c r="D105" s="9" t="n"/>
      <c r="E105" s="9" t="n"/>
      <c r="F105" s="9" t="n"/>
      <c r="G105" s="9" t="n"/>
      <c r="H105" s="9" t="n"/>
      <c r="I105" s="9" t="n"/>
      <c r="J105" s="9" t="n"/>
      <c r="K105" s="9" t="n"/>
      <c r="L105" s="9" t="n"/>
      <c r="M105" s="9" t="n"/>
      <c r="N105" s="9" t="n"/>
      <c r="O105" s="9" t="n"/>
      <c r="P105" s="31" t="str">
        <f>IF(COUNT(M105:O105)=0,"",IF(MAX(M105:O105)&gt;=3,"High",IF(MAX(M105:O105)=2,"Medium","Low")))</f>
        <v/>
      </c>
      <c r="Q105" s="9" t="n"/>
      <c r="R105" s="9" t="n"/>
      <c r="S105" s="9" t="n"/>
      <c r="T105" s="9" t="n"/>
      <c r="U105" s="32" t="n"/>
      <c r="V105" s="33" t="str">
        <f>IF(OR(U105="",P105="",T105="Retired"),"",EDATE(U105,VLOOKUP(P105,REVIEW_TABLE,2,FALSE)))</f>
        <v/>
      </c>
      <c r="W105" s="31" t="str">
        <f>IF(B105="","",IF(T105="Retired","Retired",IF(U105="","Never reviewed",IF(V105="","",IF(V105&lt;TODAY(),"Overdue",IF(V105-TODAY()&lt;=DUE_SOON_DAYS,"Due soon","Current"))))))</f>
        <v/>
      </c>
      <c r="X105" s="31" t="str">
        <f>IF(OR(B105="",T105="Retired"),"",IF(AND(J105="Restricted",Q105="No"),"Gap: encrypt",IF(AND(OR(J105="Confidential",J105="Restricted"),R105="No"),"Gap: enable MFA",IF(AND(P105="High",S105="No"),"Gap: back up",IF(OR(J105="",P105="",Q105="",R105="",S105=""),"Incomplete","OK")))))</f>
        <v/>
      </c>
      <c r="Y105" s="32" t="n"/>
      <c r="Z105" s="9" t="n"/>
    </row>
    <row r="106">
      <c r="A106" s="34" t="n"/>
      <c r="B106" s="34" t="n"/>
      <c r="C106" s="34" t="n"/>
      <c r="D106" s="34" t="n"/>
      <c r="E106" s="34" t="n"/>
      <c r="F106" s="34" t="n"/>
      <c r="G106" s="34" t="n"/>
      <c r="H106" s="34" t="n"/>
      <c r="I106" s="34" t="n"/>
      <c r="J106" s="34" t="n"/>
      <c r="K106" s="34" t="n"/>
      <c r="L106" s="34" t="n"/>
      <c r="M106" s="34" t="n"/>
      <c r="N106" s="34" t="n"/>
      <c r="O106" s="34" t="n"/>
      <c r="P106" s="31" t="str">
        <f>IF(COUNT(M106:O106)=0,"",IF(MAX(M106:O106)&gt;=3,"High",IF(MAX(M106:O106)=2,"Medium","Low")))</f>
        <v/>
      </c>
      <c r="Q106" s="34" t="n"/>
      <c r="R106" s="34" t="n"/>
      <c r="S106" s="34" t="n"/>
      <c r="T106" s="34" t="n"/>
      <c r="U106" s="35" t="n"/>
      <c r="V106" s="33" t="str">
        <f>IF(OR(U106="",P106="",T106="Retired"),"",EDATE(U106,VLOOKUP(P106,REVIEW_TABLE,2,FALSE)))</f>
        <v/>
      </c>
      <c r="W106" s="31" t="str">
        <f>IF(B106="","",IF(T106="Retired","Retired",IF(U106="","Never reviewed",IF(V106="","",IF(V106&lt;TODAY(),"Overdue",IF(V106-TODAY()&lt;=DUE_SOON_DAYS,"Due soon","Current"))))))</f>
        <v/>
      </c>
      <c r="X106" s="31" t="str">
        <f>IF(OR(B106="",T106="Retired"),"",IF(AND(J106="Restricted",Q106="No"),"Gap: encrypt",IF(AND(OR(J106="Confidential",J106="Restricted"),R106="No"),"Gap: enable MFA",IF(AND(P106="High",S106="No"),"Gap: back up",IF(OR(J106="",P106="",Q106="",R106="",S106=""),"Incomplete","OK")))))</f>
        <v/>
      </c>
      <c r="Y106" s="35" t="n"/>
      <c r="Z106" s="34" t="n"/>
    </row>
    <row r="107">
      <c r="A107" s="9" t="n"/>
      <c r="B107" s="9" t="n"/>
      <c r="C107" s="9" t="n"/>
      <c r="D107" s="9" t="n"/>
      <c r="E107" s="9" t="n"/>
      <c r="F107" s="9" t="n"/>
      <c r="G107" s="9" t="n"/>
      <c r="H107" s="9" t="n"/>
      <c r="I107" s="9" t="n"/>
      <c r="J107" s="9" t="n"/>
      <c r="K107" s="9" t="n"/>
      <c r="L107" s="9" t="n"/>
      <c r="M107" s="9" t="n"/>
      <c r="N107" s="9" t="n"/>
      <c r="O107" s="9" t="n"/>
      <c r="P107" s="31" t="str">
        <f>IF(COUNT(M107:O107)=0,"",IF(MAX(M107:O107)&gt;=3,"High",IF(MAX(M107:O107)=2,"Medium","Low")))</f>
        <v/>
      </c>
      <c r="Q107" s="9" t="n"/>
      <c r="R107" s="9" t="n"/>
      <c r="S107" s="9" t="n"/>
      <c r="T107" s="9" t="n"/>
      <c r="U107" s="32" t="n"/>
      <c r="V107" s="33" t="str">
        <f>IF(OR(U107="",P107="",T107="Retired"),"",EDATE(U107,VLOOKUP(P107,REVIEW_TABLE,2,FALSE)))</f>
        <v/>
      </c>
      <c r="W107" s="31" t="str">
        <f>IF(B107="","",IF(T107="Retired","Retired",IF(U107="","Never reviewed",IF(V107="","",IF(V107&lt;TODAY(),"Overdue",IF(V107-TODAY()&lt;=DUE_SOON_DAYS,"Due soon","Current"))))))</f>
        <v/>
      </c>
      <c r="X107" s="31" t="str">
        <f>IF(OR(B107="",T107="Retired"),"",IF(AND(J107="Restricted",Q107="No"),"Gap: encrypt",IF(AND(OR(J107="Confidential",J107="Restricted"),R107="No"),"Gap: enable MFA",IF(AND(P107="High",S107="No"),"Gap: back up",IF(OR(J107="",P107="",Q107="",R107="",S107=""),"Incomplete","OK")))))</f>
        <v/>
      </c>
      <c r="Y107" s="32" t="n"/>
      <c r="Z107" s="9" t="n"/>
    </row>
    <row r="108">
      <c r="A108" s="34" t="n"/>
      <c r="B108" s="34" t="n"/>
      <c r="C108" s="34" t="n"/>
      <c r="D108" s="34" t="n"/>
      <c r="E108" s="34" t="n"/>
      <c r="F108" s="34" t="n"/>
      <c r="G108" s="34" t="n"/>
      <c r="H108" s="34" t="n"/>
      <c r="I108" s="34" t="n"/>
      <c r="J108" s="34" t="n"/>
      <c r="K108" s="34" t="n"/>
      <c r="L108" s="34" t="n"/>
      <c r="M108" s="34" t="n"/>
      <c r="N108" s="34" t="n"/>
      <c r="O108" s="34" t="n"/>
      <c r="P108" s="31" t="str">
        <f>IF(COUNT(M108:O108)=0,"",IF(MAX(M108:O108)&gt;=3,"High",IF(MAX(M108:O108)=2,"Medium","Low")))</f>
        <v/>
      </c>
      <c r="Q108" s="34" t="n"/>
      <c r="R108" s="34" t="n"/>
      <c r="S108" s="34" t="n"/>
      <c r="T108" s="34" t="n"/>
      <c r="U108" s="35" t="n"/>
      <c r="V108" s="33" t="str">
        <f>IF(OR(U108="",P108="",T108="Retired"),"",EDATE(U108,VLOOKUP(P108,REVIEW_TABLE,2,FALSE)))</f>
        <v/>
      </c>
      <c r="W108" s="31" t="str">
        <f>IF(B108="","",IF(T108="Retired","Retired",IF(U108="","Never reviewed",IF(V108="","",IF(V108&lt;TODAY(),"Overdue",IF(V108-TODAY()&lt;=DUE_SOON_DAYS,"Due soon","Current"))))))</f>
        <v/>
      </c>
      <c r="X108" s="31" t="str">
        <f>IF(OR(B108="",T108="Retired"),"",IF(AND(J108="Restricted",Q108="No"),"Gap: encrypt",IF(AND(OR(J108="Confidential",J108="Restricted"),R108="No"),"Gap: enable MFA",IF(AND(P108="High",S108="No"),"Gap: back up",IF(OR(J108="",P108="",Q108="",R108="",S108=""),"Incomplete","OK")))))</f>
        <v/>
      </c>
      <c r="Y108" s="35" t="n"/>
      <c r="Z108" s="34" t="n"/>
    </row>
    <row r="109">
      <c r="A109" s="9" t="n"/>
      <c r="B109" s="9" t="n"/>
      <c r="C109" s="9" t="n"/>
      <c r="D109" s="9" t="n"/>
      <c r="E109" s="9" t="n"/>
      <c r="F109" s="9" t="n"/>
      <c r="G109" s="9" t="n"/>
      <c r="H109" s="9" t="n"/>
      <c r="I109" s="9" t="n"/>
      <c r="J109" s="9" t="n"/>
      <c r="K109" s="9" t="n"/>
      <c r="L109" s="9" t="n"/>
      <c r="M109" s="9" t="n"/>
      <c r="N109" s="9" t="n"/>
      <c r="O109" s="9" t="n"/>
      <c r="P109" s="31" t="str">
        <f>IF(COUNT(M109:O109)=0,"",IF(MAX(M109:O109)&gt;=3,"High",IF(MAX(M109:O109)=2,"Medium","Low")))</f>
        <v/>
      </c>
      <c r="Q109" s="9" t="n"/>
      <c r="R109" s="9" t="n"/>
      <c r="S109" s="9" t="n"/>
      <c r="T109" s="9" t="n"/>
      <c r="U109" s="32" t="n"/>
      <c r="V109" s="33" t="str">
        <f>IF(OR(U109="",P109="",T109="Retired"),"",EDATE(U109,VLOOKUP(P109,REVIEW_TABLE,2,FALSE)))</f>
        <v/>
      </c>
      <c r="W109" s="31" t="str">
        <f>IF(B109="","",IF(T109="Retired","Retired",IF(U109="","Never reviewed",IF(V109="","",IF(V109&lt;TODAY(),"Overdue",IF(V109-TODAY()&lt;=DUE_SOON_DAYS,"Due soon","Current"))))))</f>
        <v/>
      </c>
      <c r="X109" s="31" t="str">
        <f>IF(OR(B109="",T109="Retired"),"",IF(AND(J109="Restricted",Q109="No"),"Gap: encrypt",IF(AND(OR(J109="Confidential",J109="Restricted"),R109="No"),"Gap: enable MFA",IF(AND(P109="High",S109="No"),"Gap: back up",IF(OR(J109="",P109="",Q109="",R109="",S109=""),"Incomplete","OK")))))</f>
        <v/>
      </c>
      <c r="Y109" s="32" t="n"/>
      <c r="Z109" s="9" t="n"/>
    </row>
    <row r="110">
      <c r="A110" s="34" t="n"/>
      <c r="B110" s="34" t="n"/>
      <c r="C110" s="34" t="n"/>
      <c r="D110" s="34" t="n"/>
      <c r="E110" s="34" t="n"/>
      <c r="F110" s="34" t="n"/>
      <c r="G110" s="34" t="n"/>
      <c r="H110" s="34" t="n"/>
      <c r="I110" s="34" t="n"/>
      <c r="J110" s="34" t="n"/>
      <c r="K110" s="34" t="n"/>
      <c r="L110" s="34" t="n"/>
      <c r="M110" s="34" t="n"/>
      <c r="N110" s="34" t="n"/>
      <c r="O110" s="34" t="n"/>
      <c r="P110" s="31" t="str">
        <f>IF(COUNT(M110:O110)=0,"",IF(MAX(M110:O110)&gt;=3,"High",IF(MAX(M110:O110)=2,"Medium","Low")))</f>
        <v/>
      </c>
      <c r="Q110" s="34" t="n"/>
      <c r="R110" s="34" t="n"/>
      <c r="S110" s="34" t="n"/>
      <c r="T110" s="34" t="n"/>
      <c r="U110" s="35" t="n"/>
      <c r="V110" s="33" t="str">
        <f>IF(OR(U110="",P110="",T110="Retired"),"",EDATE(U110,VLOOKUP(P110,REVIEW_TABLE,2,FALSE)))</f>
        <v/>
      </c>
      <c r="W110" s="31" t="str">
        <f>IF(B110="","",IF(T110="Retired","Retired",IF(U110="","Never reviewed",IF(V110="","",IF(V110&lt;TODAY(),"Overdue",IF(V110-TODAY()&lt;=DUE_SOON_DAYS,"Due soon","Current"))))))</f>
        <v/>
      </c>
      <c r="X110" s="31" t="str">
        <f>IF(OR(B110="",T110="Retired"),"",IF(AND(J110="Restricted",Q110="No"),"Gap: encrypt",IF(AND(OR(J110="Confidential",J110="Restricted"),R110="No"),"Gap: enable MFA",IF(AND(P110="High",S110="No"),"Gap: back up",IF(OR(J110="",P110="",Q110="",R110="",S110=""),"Incomplete","OK")))))</f>
        <v/>
      </c>
      <c r="Y110" s="35" t="n"/>
      <c r="Z110" s="34" t="n"/>
    </row>
    <row r="111">
      <c r="A111" s="9" t="n"/>
      <c r="B111" s="9" t="n"/>
      <c r="C111" s="9" t="n"/>
      <c r="D111" s="9" t="n"/>
      <c r="E111" s="9" t="n"/>
      <c r="F111" s="9" t="n"/>
      <c r="G111" s="9" t="n"/>
      <c r="H111" s="9" t="n"/>
      <c r="I111" s="9" t="n"/>
      <c r="J111" s="9" t="n"/>
      <c r="K111" s="9" t="n"/>
      <c r="L111" s="9" t="n"/>
      <c r="M111" s="9" t="n"/>
      <c r="N111" s="9" t="n"/>
      <c r="O111" s="9" t="n"/>
      <c r="P111" s="31" t="str">
        <f>IF(COUNT(M111:O111)=0,"",IF(MAX(M111:O111)&gt;=3,"High",IF(MAX(M111:O111)=2,"Medium","Low")))</f>
        <v/>
      </c>
      <c r="Q111" s="9" t="n"/>
      <c r="R111" s="9" t="n"/>
      <c r="S111" s="9" t="n"/>
      <c r="T111" s="9" t="n"/>
      <c r="U111" s="32" t="n"/>
      <c r="V111" s="33" t="str">
        <f>IF(OR(U111="",P111="",T111="Retired"),"",EDATE(U111,VLOOKUP(P111,REVIEW_TABLE,2,FALSE)))</f>
        <v/>
      </c>
      <c r="W111" s="31" t="str">
        <f>IF(B111="","",IF(T111="Retired","Retired",IF(U111="","Never reviewed",IF(V111="","",IF(V111&lt;TODAY(),"Overdue",IF(V111-TODAY()&lt;=DUE_SOON_DAYS,"Due soon","Current"))))))</f>
        <v/>
      </c>
      <c r="X111" s="31" t="str">
        <f>IF(OR(B111="",T111="Retired"),"",IF(AND(J111="Restricted",Q111="No"),"Gap: encrypt",IF(AND(OR(J111="Confidential",J111="Restricted"),R111="No"),"Gap: enable MFA",IF(AND(P111="High",S111="No"),"Gap: back up",IF(OR(J111="",P111="",Q111="",R111="",S111=""),"Incomplete","OK")))))</f>
        <v/>
      </c>
      <c r="Y111" s="32" t="n"/>
      <c r="Z111" s="9" t="n"/>
    </row>
    <row r="112">
      <c r="A112" s="34" t="n"/>
      <c r="B112" s="34" t="n"/>
      <c r="C112" s="34" t="n"/>
      <c r="D112" s="34" t="n"/>
      <c r="E112" s="34" t="n"/>
      <c r="F112" s="34" t="n"/>
      <c r="G112" s="34" t="n"/>
      <c r="H112" s="34" t="n"/>
      <c r="I112" s="34" t="n"/>
      <c r="J112" s="34" t="n"/>
      <c r="K112" s="34" t="n"/>
      <c r="L112" s="34" t="n"/>
      <c r="M112" s="34" t="n"/>
      <c r="N112" s="34" t="n"/>
      <c r="O112" s="34" t="n"/>
      <c r="P112" s="31" t="str">
        <f>IF(COUNT(M112:O112)=0,"",IF(MAX(M112:O112)&gt;=3,"High",IF(MAX(M112:O112)=2,"Medium","Low")))</f>
        <v/>
      </c>
      <c r="Q112" s="34" t="n"/>
      <c r="R112" s="34" t="n"/>
      <c r="S112" s="34" t="n"/>
      <c r="T112" s="34" t="n"/>
      <c r="U112" s="35" t="n"/>
      <c r="V112" s="33" t="str">
        <f>IF(OR(U112="",P112="",T112="Retired"),"",EDATE(U112,VLOOKUP(P112,REVIEW_TABLE,2,FALSE)))</f>
        <v/>
      </c>
      <c r="W112" s="31" t="str">
        <f>IF(B112="","",IF(T112="Retired","Retired",IF(U112="","Never reviewed",IF(V112="","",IF(V112&lt;TODAY(),"Overdue",IF(V112-TODAY()&lt;=DUE_SOON_DAYS,"Due soon","Current"))))))</f>
        <v/>
      </c>
      <c r="X112" s="31" t="str">
        <f>IF(OR(B112="",T112="Retired"),"",IF(AND(J112="Restricted",Q112="No"),"Gap: encrypt",IF(AND(OR(J112="Confidential",J112="Restricted"),R112="No"),"Gap: enable MFA",IF(AND(P112="High",S112="No"),"Gap: back up",IF(OR(J112="",P112="",Q112="",R112="",S112=""),"Incomplete","OK")))))</f>
        <v/>
      </c>
      <c r="Y112" s="35" t="n"/>
      <c r="Z112" s="34" t="n"/>
    </row>
    <row r="113">
      <c r="A113" s="9" t="n"/>
      <c r="B113" s="9" t="n"/>
      <c r="C113" s="9" t="n"/>
      <c r="D113" s="9" t="n"/>
      <c r="E113" s="9" t="n"/>
      <c r="F113" s="9" t="n"/>
      <c r="G113" s="9" t="n"/>
      <c r="H113" s="9" t="n"/>
      <c r="I113" s="9" t="n"/>
      <c r="J113" s="9" t="n"/>
      <c r="K113" s="9" t="n"/>
      <c r="L113" s="9" t="n"/>
      <c r="M113" s="9" t="n"/>
      <c r="N113" s="9" t="n"/>
      <c r="O113" s="9" t="n"/>
      <c r="P113" s="31" t="str">
        <f>IF(COUNT(M113:O113)=0,"",IF(MAX(M113:O113)&gt;=3,"High",IF(MAX(M113:O113)=2,"Medium","Low")))</f>
        <v/>
      </c>
      <c r="Q113" s="9" t="n"/>
      <c r="R113" s="9" t="n"/>
      <c r="S113" s="9" t="n"/>
      <c r="T113" s="9" t="n"/>
      <c r="U113" s="32" t="n"/>
      <c r="V113" s="33" t="str">
        <f>IF(OR(U113="",P113="",T113="Retired"),"",EDATE(U113,VLOOKUP(P113,REVIEW_TABLE,2,FALSE)))</f>
        <v/>
      </c>
      <c r="W113" s="31" t="str">
        <f>IF(B113="","",IF(T113="Retired","Retired",IF(U113="","Never reviewed",IF(V113="","",IF(V113&lt;TODAY(),"Overdue",IF(V113-TODAY()&lt;=DUE_SOON_DAYS,"Due soon","Current"))))))</f>
        <v/>
      </c>
      <c r="X113" s="31" t="str">
        <f>IF(OR(B113="",T113="Retired"),"",IF(AND(J113="Restricted",Q113="No"),"Gap: encrypt",IF(AND(OR(J113="Confidential",J113="Restricted"),R113="No"),"Gap: enable MFA",IF(AND(P113="High",S113="No"),"Gap: back up",IF(OR(J113="",P113="",Q113="",R113="",S113=""),"Incomplete","OK")))))</f>
        <v/>
      </c>
      <c r="Y113" s="32" t="n"/>
      <c r="Z113" s="9" t="n"/>
    </row>
    <row r="114">
      <c r="A114" s="34" t="n"/>
      <c r="B114" s="34" t="n"/>
      <c r="C114" s="34" t="n"/>
      <c r="D114" s="34" t="n"/>
      <c r="E114" s="34" t="n"/>
      <c r="F114" s="34" t="n"/>
      <c r="G114" s="34" t="n"/>
      <c r="H114" s="34" t="n"/>
      <c r="I114" s="34" t="n"/>
      <c r="J114" s="34" t="n"/>
      <c r="K114" s="34" t="n"/>
      <c r="L114" s="34" t="n"/>
      <c r="M114" s="34" t="n"/>
      <c r="N114" s="34" t="n"/>
      <c r="O114" s="34" t="n"/>
      <c r="P114" s="31" t="str">
        <f>IF(COUNT(M114:O114)=0,"",IF(MAX(M114:O114)&gt;=3,"High",IF(MAX(M114:O114)=2,"Medium","Low")))</f>
        <v/>
      </c>
      <c r="Q114" s="34" t="n"/>
      <c r="R114" s="34" t="n"/>
      <c r="S114" s="34" t="n"/>
      <c r="T114" s="34" t="n"/>
      <c r="U114" s="35" t="n"/>
      <c r="V114" s="33" t="str">
        <f>IF(OR(U114="",P114="",T114="Retired"),"",EDATE(U114,VLOOKUP(P114,REVIEW_TABLE,2,FALSE)))</f>
        <v/>
      </c>
      <c r="W114" s="31" t="str">
        <f>IF(B114="","",IF(T114="Retired","Retired",IF(U114="","Never reviewed",IF(V114="","",IF(V114&lt;TODAY(),"Overdue",IF(V114-TODAY()&lt;=DUE_SOON_DAYS,"Due soon","Current"))))))</f>
        <v/>
      </c>
      <c r="X114" s="31" t="str">
        <f>IF(OR(B114="",T114="Retired"),"",IF(AND(J114="Restricted",Q114="No"),"Gap: encrypt",IF(AND(OR(J114="Confidential",J114="Restricted"),R114="No"),"Gap: enable MFA",IF(AND(P114="High",S114="No"),"Gap: back up",IF(OR(J114="",P114="",Q114="",R114="",S114=""),"Incomplete","OK")))))</f>
        <v/>
      </c>
      <c r="Y114" s="35" t="n"/>
      <c r="Z114" s="34" t="n"/>
    </row>
    <row r="115">
      <c r="A115" s="9" t="n"/>
      <c r="B115" s="9" t="n"/>
      <c r="C115" s="9" t="n"/>
      <c r="D115" s="9" t="n"/>
      <c r="E115" s="9" t="n"/>
      <c r="F115" s="9" t="n"/>
      <c r="G115" s="9" t="n"/>
      <c r="H115" s="9" t="n"/>
      <c r="I115" s="9" t="n"/>
      <c r="J115" s="9" t="n"/>
      <c r="K115" s="9" t="n"/>
      <c r="L115" s="9" t="n"/>
      <c r="M115" s="9" t="n"/>
      <c r="N115" s="9" t="n"/>
      <c r="O115" s="9" t="n"/>
      <c r="P115" s="31" t="str">
        <f>IF(COUNT(M115:O115)=0,"",IF(MAX(M115:O115)&gt;=3,"High",IF(MAX(M115:O115)=2,"Medium","Low")))</f>
        <v/>
      </c>
      <c r="Q115" s="9" t="n"/>
      <c r="R115" s="9" t="n"/>
      <c r="S115" s="9" t="n"/>
      <c r="T115" s="9" t="n"/>
      <c r="U115" s="32" t="n"/>
      <c r="V115" s="33" t="str">
        <f>IF(OR(U115="",P115="",T115="Retired"),"",EDATE(U115,VLOOKUP(P115,REVIEW_TABLE,2,FALSE)))</f>
        <v/>
      </c>
      <c r="W115" s="31" t="str">
        <f>IF(B115="","",IF(T115="Retired","Retired",IF(U115="","Never reviewed",IF(V115="","",IF(V115&lt;TODAY(),"Overdue",IF(V115-TODAY()&lt;=DUE_SOON_DAYS,"Due soon","Current"))))))</f>
        <v/>
      </c>
      <c r="X115" s="31" t="str">
        <f>IF(OR(B115="",T115="Retired"),"",IF(AND(J115="Restricted",Q115="No"),"Gap: encrypt",IF(AND(OR(J115="Confidential",J115="Restricted"),R115="No"),"Gap: enable MFA",IF(AND(P115="High",S115="No"),"Gap: back up",IF(OR(J115="",P115="",Q115="",R115="",S115=""),"Incomplete","OK")))))</f>
        <v/>
      </c>
      <c r="Y115" s="32" t="n"/>
      <c r="Z115" s="9" t="n"/>
    </row>
    <row r="116">
      <c r="A116" s="34" t="n"/>
      <c r="B116" s="34" t="n"/>
      <c r="C116" s="34" t="n"/>
      <c r="D116" s="34" t="n"/>
      <c r="E116" s="34" t="n"/>
      <c r="F116" s="34" t="n"/>
      <c r="G116" s="34" t="n"/>
      <c r="H116" s="34" t="n"/>
      <c r="I116" s="34" t="n"/>
      <c r="J116" s="34" t="n"/>
      <c r="K116" s="34" t="n"/>
      <c r="L116" s="34" t="n"/>
      <c r="M116" s="34" t="n"/>
      <c r="N116" s="34" t="n"/>
      <c r="O116" s="34" t="n"/>
      <c r="P116" s="31" t="str">
        <f>IF(COUNT(M116:O116)=0,"",IF(MAX(M116:O116)&gt;=3,"High",IF(MAX(M116:O116)=2,"Medium","Low")))</f>
        <v/>
      </c>
      <c r="Q116" s="34" t="n"/>
      <c r="R116" s="34" t="n"/>
      <c r="S116" s="34" t="n"/>
      <c r="T116" s="34" t="n"/>
      <c r="U116" s="35" t="n"/>
      <c r="V116" s="33" t="str">
        <f>IF(OR(U116="",P116="",T116="Retired"),"",EDATE(U116,VLOOKUP(P116,REVIEW_TABLE,2,FALSE)))</f>
        <v/>
      </c>
      <c r="W116" s="31" t="str">
        <f>IF(B116="","",IF(T116="Retired","Retired",IF(U116="","Never reviewed",IF(V116="","",IF(V116&lt;TODAY(),"Overdue",IF(V116-TODAY()&lt;=DUE_SOON_DAYS,"Due soon","Current"))))))</f>
        <v/>
      </c>
      <c r="X116" s="31" t="str">
        <f>IF(OR(B116="",T116="Retired"),"",IF(AND(J116="Restricted",Q116="No"),"Gap: encrypt",IF(AND(OR(J116="Confidential",J116="Restricted"),R116="No"),"Gap: enable MFA",IF(AND(P116="High",S116="No"),"Gap: back up",IF(OR(J116="",P116="",Q116="",R116="",S116=""),"Incomplete","OK")))))</f>
        <v/>
      </c>
      <c r="Y116" s="35" t="n"/>
      <c r="Z116" s="34" t="n"/>
    </row>
    <row r="117">
      <c r="A117" s="9" t="n"/>
      <c r="B117" s="9" t="n"/>
      <c r="C117" s="9" t="n"/>
      <c r="D117" s="9" t="n"/>
      <c r="E117" s="9" t="n"/>
      <c r="F117" s="9" t="n"/>
      <c r="G117" s="9" t="n"/>
      <c r="H117" s="9" t="n"/>
      <c r="I117" s="9" t="n"/>
      <c r="J117" s="9" t="n"/>
      <c r="K117" s="9" t="n"/>
      <c r="L117" s="9" t="n"/>
      <c r="M117" s="9" t="n"/>
      <c r="N117" s="9" t="n"/>
      <c r="O117" s="9" t="n"/>
      <c r="P117" s="31" t="str">
        <f>IF(COUNT(M117:O117)=0,"",IF(MAX(M117:O117)&gt;=3,"High",IF(MAX(M117:O117)=2,"Medium","Low")))</f>
        <v/>
      </c>
      <c r="Q117" s="9" t="n"/>
      <c r="R117" s="9" t="n"/>
      <c r="S117" s="9" t="n"/>
      <c r="T117" s="9" t="n"/>
      <c r="U117" s="32" t="n"/>
      <c r="V117" s="33" t="str">
        <f>IF(OR(U117="",P117="",T117="Retired"),"",EDATE(U117,VLOOKUP(P117,REVIEW_TABLE,2,FALSE)))</f>
        <v/>
      </c>
      <c r="W117" s="31" t="str">
        <f>IF(B117="","",IF(T117="Retired","Retired",IF(U117="","Never reviewed",IF(V117="","",IF(V117&lt;TODAY(),"Overdue",IF(V117-TODAY()&lt;=DUE_SOON_DAYS,"Due soon","Current"))))))</f>
        <v/>
      </c>
      <c r="X117" s="31" t="str">
        <f>IF(OR(B117="",T117="Retired"),"",IF(AND(J117="Restricted",Q117="No"),"Gap: encrypt",IF(AND(OR(J117="Confidential",J117="Restricted"),R117="No"),"Gap: enable MFA",IF(AND(P117="High",S117="No"),"Gap: back up",IF(OR(J117="",P117="",Q117="",R117="",S117=""),"Incomplete","OK")))))</f>
        <v/>
      </c>
      <c r="Y117" s="32" t="n"/>
      <c r="Z117" s="9" t="n"/>
    </row>
    <row r="118">
      <c r="A118" s="34" t="n"/>
      <c r="B118" s="34" t="n"/>
      <c r="C118" s="34" t="n"/>
      <c r="D118" s="34" t="n"/>
      <c r="E118" s="34" t="n"/>
      <c r="F118" s="34" t="n"/>
      <c r="G118" s="34" t="n"/>
      <c r="H118" s="34" t="n"/>
      <c r="I118" s="34" t="n"/>
      <c r="J118" s="34" t="n"/>
      <c r="K118" s="34" t="n"/>
      <c r="L118" s="34" t="n"/>
      <c r="M118" s="34" t="n"/>
      <c r="N118" s="34" t="n"/>
      <c r="O118" s="34" t="n"/>
      <c r="P118" s="31" t="str">
        <f>IF(COUNT(M118:O118)=0,"",IF(MAX(M118:O118)&gt;=3,"High",IF(MAX(M118:O118)=2,"Medium","Low")))</f>
        <v/>
      </c>
      <c r="Q118" s="34" t="n"/>
      <c r="R118" s="34" t="n"/>
      <c r="S118" s="34" t="n"/>
      <c r="T118" s="34" t="n"/>
      <c r="U118" s="35" t="n"/>
      <c r="V118" s="33" t="str">
        <f>IF(OR(U118="",P118="",T118="Retired"),"",EDATE(U118,VLOOKUP(P118,REVIEW_TABLE,2,FALSE)))</f>
        <v/>
      </c>
      <c r="W118" s="31" t="str">
        <f>IF(B118="","",IF(T118="Retired","Retired",IF(U118="","Never reviewed",IF(V118="","",IF(V118&lt;TODAY(),"Overdue",IF(V118-TODAY()&lt;=DUE_SOON_DAYS,"Due soon","Current"))))))</f>
        <v/>
      </c>
      <c r="X118" s="31" t="str">
        <f>IF(OR(B118="",T118="Retired"),"",IF(AND(J118="Restricted",Q118="No"),"Gap: encrypt",IF(AND(OR(J118="Confidential",J118="Restricted"),R118="No"),"Gap: enable MFA",IF(AND(P118="High",S118="No"),"Gap: back up",IF(OR(J118="",P118="",Q118="",R118="",S118=""),"Incomplete","OK")))))</f>
        <v/>
      </c>
      <c r="Y118" s="35" t="n"/>
      <c r="Z118" s="34" t="n"/>
    </row>
    <row r="119">
      <c r="A119" s="9" t="n"/>
      <c r="B119" s="9" t="n"/>
      <c r="C119" s="9" t="n"/>
      <c r="D119" s="9" t="n"/>
      <c r="E119" s="9" t="n"/>
      <c r="F119" s="9" t="n"/>
      <c r="G119" s="9" t="n"/>
      <c r="H119" s="9" t="n"/>
      <c r="I119" s="9" t="n"/>
      <c r="J119" s="9" t="n"/>
      <c r="K119" s="9" t="n"/>
      <c r="L119" s="9" t="n"/>
      <c r="M119" s="9" t="n"/>
      <c r="N119" s="9" t="n"/>
      <c r="O119" s="9" t="n"/>
      <c r="P119" s="31" t="str">
        <f>IF(COUNT(M119:O119)=0,"",IF(MAX(M119:O119)&gt;=3,"High",IF(MAX(M119:O119)=2,"Medium","Low")))</f>
        <v/>
      </c>
      <c r="Q119" s="9" t="n"/>
      <c r="R119" s="9" t="n"/>
      <c r="S119" s="9" t="n"/>
      <c r="T119" s="9" t="n"/>
      <c r="U119" s="32" t="n"/>
      <c r="V119" s="33" t="str">
        <f>IF(OR(U119="",P119="",T119="Retired"),"",EDATE(U119,VLOOKUP(P119,REVIEW_TABLE,2,FALSE)))</f>
        <v/>
      </c>
      <c r="W119" s="31" t="str">
        <f>IF(B119="","",IF(T119="Retired","Retired",IF(U119="","Never reviewed",IF(V119="","",IF(V119&lt;TODAY(),"Overdue",IF(V119-TODAY()&lt;=DUE_SOON_DAYS,"Due soon","Current"))))))</f>
        <v/>
      </c>
      <c r="X119" s="31" t="str">
        <f>IF(OR(B119="",T119="Retired"),"",IF(AND(J119="Restricted",Q119="No"),"Gap: encrypt",IF(AND(OR(J119="Confidential",J119="Restricted"),R119="No"),"Gap: enable MFA",IF(AND(P119="High",S119="No"),"Gap: back up",IF(OR(J119="",P119="",Q119="",R119="",S119=""),"Incomplete","OK")))))</f>
        <v/>
      </c>
      <c r="Y119" s="32" t="n"/>
      <c r="Z119" s="9" t="n"/>
    </row>
    <row r="120">
      <c r="A120" s="34" t="n"/>
      <c r="B120" s="34" t="n"/>
      <c r="C120" s="34" t="n"/>
      <c r="D120" s="34" t="n"/>
      <c r="E120" s="34" t="n"/>
      <c r="F120" s="34" t="n"/>
      <c r="G120" s="34" t="n"/>
      <c r="H120" s="34" t="n"/>
      <c r="I120" s="34" t="n"/>
      <c r="J120" s="34" t="n"/>
      <c r="K120" s="34" t="n"/>
      <c r="L120" s="34" t="n"/>
      <c r="M120" s="34" t="n"/>
      <c r="N120" s="34" t="n"/>
      <c r="O120" s="34" t="n"/>
      <c r="P120" s="31" t="str">
        <f>IF(COUNT(M120:O120)=0,"",IF(MAX(M120:O120)&gt;=3,"High",IF(MAX(M120:O120)=2,"Medium","Low")))</f>
        <v/>
      </c>
      <c r="Q120" s="34" t="n"/>
      <c r="R120" s="34" t="n"/>
      <c r="S120" s="34" t="n"/>
      <c r="T120" s="34" t="n"/>
      <c r="U120" s="35" t="n"/>
      <c r="V120" s="33" t="str">
        <f>IF(OR(U120="",P120="",T120="Retired"),"",EDATE(U120,VLOOKUP(P120,REVIEW_TABLE,2,FALSE)))</f>
        <v/>
      </c>
      <c r="W120" s="31" t="str">
        <f>IF(B120="","",IF(T120="Retired","Retired",IF(U120="","Never reviewed",IF(V120="","",IF(V120&lt;TODAY(),"Overdue",IF(V120-TODAY()&lt;=DUE_SOON_DAYS,"Due soon","Current"))))))</f>
        <v/>
      </c>
      <c r="X120" s="31" t="str">
        <f>IF(OR(B120="",T120="Retired"),"",IF(AND(J120="Restricted",Q120="No"),"Gap: encrypt",IF(AND(OR(J120="Confidential",J120="Restricted"),R120="No"),"Gap: enable MFA",IF(AND(P120="High",S120="No"),"Gap: back up",IF(OR(J120="",P120="",Q120="",R120="",S120=""),"Incomplete","OK")))))</f>
        <v/>
      </c>
      <c r="Y120" s="35" t="n"/>
      <c r="Z120" s="34" t="n"/>
    </row>
    <row r="121">
      <c r="A121" s="9" t="n"/>
      <c r="B121" s="9" t="n"/>
      <c r="C121" s="9" t="n"/>
      <c r="D121" s="9" t="n"/>
      <c r="E121" s="9" t="n"/>
      <c r="F121" s="9" t="n"/>
      <c r="G121" s="9" t="n"/>
      <c r="H121" s="9" t="n"/>
      <c r="I121" s="9" t="n"/>
      <c r="J121" s="9" t="n"/>
      <c r="K121" s="9" t="n"/>
      <c r="L121" s="9" t="n"/>
      <c r="M121" s="9" t="n"/>
      <c r="N121" s="9" t="n"/>
      <c r="O121" s="9" t="n"/>
      <c r="P121" s="31" t="str">
        <f>IF(COUNT(M121:O121)=0,"",IF(MAX(M121:O121)&gt;=3,"High",IF(MAX(M121:O121)=2,"Medium","Low")))</f>
        <v/>
      </c>
      <c r="Q121" s="9" t="n"/>
      <c r="R121" s="9" t="n"/>
      <c r="S121" s="9" t="n"/>
      <c r="T121" s="9" t="n"/>
      <c r="U121" s="32" t="n"/>
      <c r="V121" s="33" t="str">
        <f>IF(OR(U121="",P121="",T121="Retired"),"",EDATE(U121,VLOOKUP(P121,REVIEW_TABLE,2,FALSE)))</f>
        <v/>
      </c>
      <c r="W121" s="31" t="str">
        <f>IF(B121="","",IF(T121="Retired","Retired",IF(U121="","Never reviewed",IF(V121="","",IF(V121&lt;TODAY(),"Overdue",IF(V121-TODAY()&lt;=DUE_SOON_DAYS,"Due soon","Current"))))))</f>
        <v/>
      </c>
      <c r="X121" s="31" t="str">
        <f>IF(OR(B121="",T121="Retired"),"",IF(AND(J121="Restricted",Q121="No"),"Gap: encrypt",IF(AND(OR(J121="Confidential",J121="Restricted"),R121="No"),"Gap: enable MFA",IF(AND(P121="High",S121="No"),"Gap: back up",IF(OR(J121="",P121="",Q121="",R121="",S121=""),"Incomplete","OK")))))</f>
        <v/>
      </c>
      <c r="Y121" s="32" t="n"/>
      <c r="Z121" s="9" t="n"/>
    </row>
    <row r="122">
      <c r="A122" s="34" t="n"/>
      <c r="B122" s="34" t="n"/>
      <c r="C122" s="34" t="n"/>
      <c r="D122" s="34" t="n"/>
      <c r="E122" s="34" t="n"/>
      <c r="F122" s="34" t="n"/>
      <c r="G122" s="34" t="n"/>
      <c r="H122" s="34" t="n"/>
      <c r="I122" s="34" t="n"/>
      <c r="J122" s="34" t="n"/>
      <c r="K122" s="34" t="n"/>
      <c r="L122" s="34" t="n"/>
      <c r="M122" s="34" t="n"/>
      <c r="N122" s="34" t="n"/>
      <c r="O122" s="34" t="n"/>
      <c r="P122" s="31" t="str">
        <f>IF(COUNT(M122:O122)=0,"",IF(MAX(M122:O122)&gt;=3,"High",IF(MAX(M122:O122)=2,"Medium","Low")))</f>
        <v/>
      </c>
      <c r="Q122" s="34" t="n"/>
      <c r="R122" s="34" t="n"/>
      <c r="S122" s="34" t="n"/>
      <c r="T122" s="34" t="n"/>
      <c r="U122" s="35" t="n"/>
      <c r="V122" s="33" t="str">
        <f>IF(OR(U122="",P122="",T122="Retired"),"",EDATE(U122,VLOOKUP(P122,REVIEW_TABLE,2,FALSE)))</f>
        <v/>
      </c>
      <c r="W122" s="31" t="str">
        <f>IF(B122="","",IF(T122="Retired","Retired",IF(U122="","Never reviewed",IF(V122="","",IF(V122&lt;TODAY(),"Overdue",IF(V122-TODAY()&lt;=DUE_SOON_DAYS,"Due soon","Current"))))))</f>
        <v/>
      </c>
      <c r="X122" s="31" t="str">
        <f>IF(OR(B122="",T122="Retired"),"",IF(AND(J122="Restricted",Q122="No"),"Gap: encrypt",IF(AND(OR(J122="Confidential",J122="Restricted"),R122="No"),"Gap: enable MFA",IF(AND(P122="High",S122="No"),"Gap: back up",IF(OR(J122="",P122="",Q122="",R122="",S122=""),"Incomplete","OK")))))</f>
        <v/>
      </c>
      <c r="Y122" s="35" t="n"/>
      <c r="Z122" s="34" t="n"/>
    </row>
    <row r="123">
      <c r="A123" s="9" t="n"/>
      <c r="B123" s="9" t="n"/>
      <c r="C123" s="9" t="n"/>
      <c r="D123" s="9" t="n"/>
      <c r="E123" s="9" t="n"/>
      <c r="F123" s="9" t="n"/>
      <c r="G123" s="9" t="n"/>
      <c r="H123" s="9" t="n"/>
      <c r="I123" s="9" t="n"/>
      <c r="J123" s="9" t="n"/>
      <c r="K123" s="9" t="n"/>
      <c r="L123" s="9" t="n"/>
      <c r="M123" s="9" t="n"/>
      <c r="N123" s="9" t="n"/>
      <c r="O123" s="9" t="n"/>
      <c r="P123" s="31" t="str">
        <f>IF(COUNT(M123:O123)=0,"",IF(MAX(M123:O123)&gt;=3,"High",IF(MAX(M123:O123)=2,"Medium","Low")))</f>
        <v/>
      </c>
      <c r="Q123" s="9" t="n"/>
      <c r="R123" s="9" t="n"/>
      <c r="S123" s="9" t="n"/>
      <c r="T123" s="9" t="n"/>
      <c r="U123" s="32" t="n"/>
      <c r="V123" s="33" t="str">
        <f>IF(OR(U123="",P123="",T123="Retired"),"",EDATE(U123,VLOOKUP(P123,REVIEW_TABLE,2,FALSE)))</f>
        <v/>
      </c>
      <c r="W123" s="31" t="str">
        <f>IF(B123="","",IF(T123="Retired","Retired",IF(U123="","Never reviewed",IF(V123="","",IF(V123&lt;TODAY(),"Overdue",IF(V123-TODAY()&lt;=DUE_SOON_DAYS,"Due soon","Current"))))))</f>
        <v/>
      </c>
      <c r="X123" s="31" t="str">
        <f>IF(OR(B123="",T123="Retired"),"",IF(AND(J123="Restricted",Q123="No"),"Gap: encrypt",IF(AND(OR(J123="Confidential",J123="Restricted"),R123="No"),"Gap: enable MFA",IF(AND(P123="High",S123="No"),"Gap: back up",IF(OR(J123="",P123="",Q123="",R123="",S123=""),"Incomplete","OK")))))</f>
        <v/>
      </c>
      <c r="Y123" s="32" t="n"/>
      <c r="Z123" s="9" t="n"/>
    </row>
    <row r="124">
      <c r="A124" s="34" t="n"/>
      <c r="B124" s="34" t="n"/>
      <c r="C124" s="34" t="n"/>
      <c r="D124" s="34" t="n"/>
      <c r="E124" s="34" t="n"/>
      <c r="F124" s="34" t="n"/>
      <c r="G124" s="34" t="n"/>
      <c r="H124" s="34" t="n"/>
      <c r="I124" s="34" t="n"/>
      <c r="J124" s="34" t="n"/>
      <c r="K124" s="34" t="n"/>
      <c r="L124" s="34" t="n"/>
      <c r="M124" s="34" t="n"/>
      <c r="N124" s="34" t="n"/>
      <c r="O124" s="34" t="n"/>
      <c r="P124" s="31" t="str">
        <f>IF(COUNT(M124:O124)=0,"",IF(MAX(M124:O124)&gt;=3,"High",IF(MAX(M124:O124)=2,"Medium","Low")))</f>
        <v/>
      </c>
      <c r="Q124" s="34" t="n"/>
      <c r="R124" s="34" t="n"/>
      <c r="S124" s="34" t="n"/>
      <c r="T124" s="34" t="n"/>
      <c r="U124" s="35" t="n"/>
      <c r="V124" s="33" t="str">
        <f>IF(OR(U124="",P124="",T124="Retired"),"",EDATE(U124,VLOOKUP(P124,REVIEW_TABLE,2,FALSE)))</f>
        <v/>
      </c>
      <c r="W124" s="31" t="str">
        <f>IF(B124="","",IF(T124="Retired","Retired",IF(U124="","Never reviewed",IF(V124="","",IF(V124&lt;TODAY(),"Overdue",IF(V124-TODAY()&lt;=DUE_SOON_DAYS,"Due soon","Current"))))))</f>
        <v/>
      </c>
      <c r="X124" s="31" t="str">
        <f>IF(OR(B124="",T124="Retired"),"",IF(AND(J124="Restricted",Q124="No"),"Gap: encrypt",IF(AND(OR(J124="Confidential",J124="Restricted"),R124="No"),"Gap: enable MFA",IF(AND(P124="High",S124="No"),"Gap: back up",IF(OR(J124="",P124="",Q124="",R124="",S124=""),"Incomplete","OK")))))</f>
        <v/>
      </c>
      <c r="Y124" s="35" t="n"/>
      <c r="Z124" s="34" t="n"/>
    </row>
    <row r="125">
      <c r="A125" s="9" t="n"/>
      <c r="B125" s="9" t="n"/>
      <c r="C125" s="9" t="n"/>
      <c r="D125" s="9" t="n"/>
      <c r="E125" s="9" t="n"/>
      <c r="F125" s="9" t="n"/>
      <c r="G125" s="9" t="n"/>
      <c r="H125" s="9" t="n"/>
      <c r="I125" s="9" t="n"/>
      <c r="J125" s="9" t="n"/>
      <c r="K125" s="9" t="n"/>
      <c r="L125" s="9" t="n"/>
      <c r="M125" s="9" t="n"/>
      <c r="N125" s="9" t="n"/>
      <c r="O125" s="9" t="n"/>
      <c r="P125" s="31" t="str">
        <f>IF(COUNT(M125:O125)=0,"",IF(MAX(M125:O125)&gt;=3,"High",IF(MAX(M125:O125)=2,"Medium","Low")))</f>
        <v/>
      </c>
      <c r="Q125" s="9" t="n"/>
      <c r="R125" s="9" t="n"/>
      <c r="S125" s="9" t="n"/>
      <c r="T125" s="9" t="n"/>
      <c r="U125" s="32" t="n"/>
      <c r="V125" s="33" t="str">
        <f>IF(OR(U125="",P125="",T125="Retired"),"",EDATE(U125,VLOOKUP(P125,REVIEW_TABLE,2,FALSE)))</f>
        <v/>
      </c>
      <c r="W125" s="31" t="str">
        <f>IF(B125="","",IF(T125="Retired","Retired",IF(U125="","Never reviewed",IF(V125="","",IF(V125&lt;TODAY(),"Overdue",IF(V125-TODAY()&lt;=DUE_SOON_DAYS,"Due soon","Current"))))))</f>
        <v/>
      </c>
      <c r="X125" s="31" t="str">
        <f>IF(OR(B125="",T125="Retired"),"",IF(AND(J125="Restricted",Q125="No"),"Gap: encrypt",IF(AND(OR(J125="Confidential",J125="Restricted"),R125="No"),"Gap: enable MFA",IF(AND(P125="High",S125="No"),"Gap: back up",IF(OR(J125="",P125="",Q125="",R125="",S125=""),"Incomplete","OK")))))</f>
        <v/>
      </c>
      <c r="Y125" s="32" t="n"/>
      <c r="Z125" s="9" t="n"/>
    </row>
    <row r="126">
      <c r="A126" s="34" t="n"/>
      <c r="B126" s="34" t="n"/>
      <c r="C126" s="34" t="n"/>
      <c r="D126" s="34" t="n"/>
      <c r="E126" s="34" t="n"/>
      <c r="F126" s="34" t="n"/>
      <c r="G126" s="34" t="n"/>
      <c r="H126" s="34" t="n"/>
      <c r="I126" s="34" t="n"/>
      <c r="J126" s="34" t="n"/>
      <c r="K126" s="34" t="n"/>
      <c r="L126" s="34" t="n"/>
      <c r="M126" s="34" t="n"/>
      <c r="N126" s="34" t="n"/>
      <c r="O126" s="34" t="n"/>
      <c r="P126" s="31" t="str">
        <f>IF(COUNT(M126:O126)=0,"",IF(MAX(M126:O126)&gt;=3,"High",IF(MAX(M126:O126)=2,"Medium","Low")))</f>
        <v/>
      </c>
      <c r="Q126" s="34" t="n"/>
      <c r="R126" s="34" t="n"/>
      <c r="S126" s="34" t="n"/>
      <c r="T126" s="34" t="n"/>
      <c r="U126" s="35" t="n"/>
      <c r="V126" s="33" t="str">
        <f>IF(OR(U126="",P126="",T126="Retired"),"",EDATE(U126,VLOOKUP(P126,REVIEW_TABLE,2,FALSE)))</f>
        <v/>
      </c>
      <c r="W126" s="31" t="str">
        <f>IF(B126="","",IF(T126="Retired","Retired",IF(U126="","Never reviewed",IF(V126="","",IF(V126&lt;TODAY(),"Overdue",IF(V126-TODAY()&lt;=DUE_SOON_DAYS,"Due soon","Current"))))))</f>
        <v/>
      </c>
      <c r="X126" s="31" t="str">
        <f>IF(OR(B126="",T126="Retired"),"",IF(AND(J126="Restricted",Q126="No"),"Gap: encrypt",IF(AND(OR(J126="Confidential",J126="Restricted"),R126="No"),"Gap: enable MFA",IF(AND(P126="High",S126="No"),"Gap: back up",IF(OR(J126="",P126="",Q126="",R126="",S126=""),"Incomplete","OK")))))</f>
        <v/>
      </c>
      <c r="Y126" s="35" t="n"/>
      <c r="Z126" s="34" t="n"/>
    </row>
    <row r="127">
      <c r="A127" s="9" t="n"/>
      <c r="B127" s="9" t="n"/>
      <c r="C127" s="9" t="n"/>
      <c r="D127" s="9" t="n"/>
      <c r="E127" s="9" t="n"/>
      <c r="F127" s="9" t="n"/>
      <c r="G127" s="9" t="n"/>
      <c r="H127" s="9" t="n"/>
      <c r="I127" s="9" t="n"/>
      <c r="J127" s="9" t="n"/>
      <c r="K127" s="9" t="n"/>
      <c r="L127" s="9" t="n"/>
      <c r="M127" s="9" t="n"/>
      <c r="N127" s="9" t="n"/>
      <c r="O127" s="9" t="n"/>
      <c r="P127" s="31" t="str">
        <f>IF(COUNT(M127:O127)=0,"",IF(MAX(M127:O127)&gt;=3,"High",IF(MAX(M127:O127)=2,"Medium","Low")))</f>
        <v/>
      </c>
      <c r="Q127" s="9" t="n"/>
      <c r="R127" s="9" t="n"/>
      <c r="S127" s="9" t="n"/>
      <c r="T127" s="9" t="n"/>
      <c r="U127" s="32" t="n"/>
      <c r="V127" s="33" t="str">
        <f>IF(OR(U127="",P127="",T127="Retired"),"",EDATE(U127,VLOOKUP(P127,REVIEW_TABLE,2,FALSE)))</f>
        <v/>
      </c>
      <c r="W127" s="31" t="str">
        <f>IF(B127="","",IF(T127="Retired","Retired",IF(U127="","Never reviewed",IF(V127="","",IF(V127&lt;TODAY(),"Overdue",IF(V127-TODAY()&lt;=DUE_SOON_DAYS,"Due soon","Current"))))))</f>
        <v/>
      </c>
      <c r="X127" s="31" t="str">
        <f>IF(OR(B127="",T127="Retired"),"",IF(AND(J127="Restricted",Q127="No"),"Gap: encrypt",IF(AND(OR(J127="Confidential",J127="Restricted"),R127="No"),"Gap: enable MFA",IF(AND(P127="High",S127="No"),"Gap: back up",IF(OR(J127="",P127="",Q127="",R127="",S127=""),"Incomplete","OK")))))</f>
        <v/>
      </c>
      <c r="Y127" s="32" t="n"/>
      <c r="Z127" s="9" t="n"/>
    </row>
    <row r="128">
      <c r="A128" s="34" t="n"/>
      <c r="B128" s="34" t="n"/>
      <c r="C128" s="34" t="n"/>
      <c r="D128" s="34" t="n"/>
      <c r="E128" s="34" t="n"/>
      <c r="F128" s="34" t="n"/>
      <c r="G128" s="34" t="n"/>
      <c r="H128" s="34" t="n"/>
      <c r="I128" s="34" t="n"/>
      <c r="J128" s="34" t="n"/>
      <c r="K128" s="34" t="n"/>
      <c r="L128" s="34" t="n"/>
      <c r="M128" s="34" t="n"/>
      <c r="N128" s="34" t="n"/>
      <c r="O128" s="34" t="n"/>
      <c r="P128" s="31" t="str">
        <f>IF(COUNT(M128:O128)=0,"",IF(MAX(M128:O128)&gt;=3,"High",IF(MAX(M128:O128)=2,"Medium","Low")))</f>
        <v/>
      </c>
      <c r="Q128" s="34" t="n"/>
      <c r="R128" s="34" t="n"/>
      <c r="S128" s="34" t="n"/>
      <c r="T128" s="34" t="n"/>
      <c r="U128" s="35" t="n"/>
      <c r="V128" s="33" t="str">
        <f>IF(OR(U128="",P128="",T128="Retired"),"",EDATE(U128,VLOOKUP(P128,REVIEW_TABLE,2,FALSE)))</f>
        <v/>
      </c>
      <c r="W128" s="31" t="str">
        <f>IF(B128="","",IF(T128="Retired","Retired",IF(U128="","Never reviewed",IF(V128="","",IF(V128&lt;TODAY(),"Overdue",IF(V128-TODAY()&lt;=DUE_SOON_DAYS,"Due soon","Current"))))))</f>
        <v/>
      </c>
      <c r="X128" s="31" t="str">
        <f>IF(OR(B128="",T128="Retired"),"",IF(AND(J128="Restricted",Q128="No"),"Gap: encrypt",IF(AND(OR(J128="Confidential",J128="Restricted"),R128="No"),"Gap: enable MFA",IF(AND(P128="High",S128="No"),"Gap: back up",IF(OR(J128="",P128="",Q128="",R128="",S128=""),"Incomplete","OK")))))</f>
        <v/>
      </c>
      <c r="Y128" s="35" t="n"/>
      <c r="Z128" s="34" t="n"/>
    </row>
    <row r="129">
      <c r="A129" s="9" t="n"/>
      <c r="B129" s="9" t="n"/>
      <c r="C129" s="9" t="n"/>
      <c r="D129" s="9" t="n"/>
      <c r="E129" s="9" t="n"/>
      <c r="F129" s="9" t="n"/>
      <c r="G129" s="9" t="n"/>
      <c r="H129" s="9" t="n"/>
      <c r="I129" s="9" t="n"/>
      <c r="J129" s="9" t="n"/>
      <c r="K129" s="9" t="n"/>
      <c r="L129" s="9" t="n"/>
      <c r="M129" s="9" t="n"/>
      <c r="N129" s="9" t="n"/>
      <c r="O129" s="9" t="n"/>
      <c r="P129" s="31" t="str">
        <f>IF(COUNT(M129:O129)=0,"",IF(MAX(M129:O129)&gt;=3,"High",IF(MAX(M129:O129)=2,"Medium","Low")))</f>
        <v/>
      </c>
      <c r="Q129" s="9" t="n"/>
      <c r="R129" s="9" t="n"/>
      <c r="S129" s="9" t="n"/>
      <c r="T129" s="9" t="n"/>
      <c r="U129" s="32" t="n"/>
      <c r="V129" s="33" t="str">
        <f>IF(OR(U129="",P129="",T129="Retired"),"",EDATE(U129,VLOOKUP(P129,REVIEW_TABLE,2,FALSE)))</f>
        <v/>
      </c>
      <c r="W129" s="31" t="str">
        <f>IF(B129="","",IF(T129="Retired","Retired",IF(U129="","Never reviewed",IF(V129="","",IF(V129&lt;TODAY(),"Overdue",IF(V129-TODAY()&lt;=DUE_SOON_DAYS,"Due soon","Current"))))))</f>
        <v/>
      </c>
      <c r="X129" s="31" t="str">
        <f>IF(OR(B129="",T129="Retired"),"",IF(AND(J129="Restricted",Q129="No"),"Gap: encrypt",IF(AND(OR(J129="Confidential",J129="Restricted"),R129="No"),"Gap: enable MFA",IF(AND(P129="High",S129="No"),"Gap: back up",IF(OR(J129="",P129="",Q129="",R129="",S129=""),"Incomplete","OK")))))</f>
        <v/>
      </c>
      <c r="Y129" s="32" t="n"/>
      <c r="Z129" s="9" t="n"/>
    </row>
    <row r="130">
      <c r="A130" s="34" t="n"/>
      <c r="B130" s="34" t="n"/>
      <c r="C130" s="34" t="n"/>
      <c r="D130" s="34" t="n"/>
      <c r="E130" s="34" t="n"/>
      <c r="F130" s="34" t="n"/>
      <c r="G130" s="34" t="n"/>
      <c r="H130" s="34" t="n"/>
      <c r="I130" s="34" t="n"/>
      <c r="J130" s="34" t="n"/>
      <c r="K130" s="34" t="n"/>
      <c r="L130" s="34" t="n"/>
      <c r="M130" s="34" t="n"/>
      <c r="N130" s="34" t="n"/>
      <c r="O130" s="34" t="n"/>
      <c r="P130" s="31" t="str">
        <f>IF(COUNT(M130:O130)=0,"",IF(MAX(M130:O130)&gt;=3,"High",IF(MAX(M130:O130)=2,"Medium","Low")))</f>
        <v/>
      </c>
      <c r="Q130" s="34" t="n"/>
      <c r="R130" s="34" t="n"/>
      <c r="S130" s="34" t="n"/>
      <c r="T130" s="34" t="n"/>
      <c r="U130" s="35" t="n"/>
      <c r="V130" s="33" t="str">
        <f>IF(OR(U130="",P130="",T130="Retired"),"",EDATE(U130,VLOOKUP(P130,REVIEW_TABLE,2,FALSE)))</f>
        <v/>
      </c>
      <c r="W130" s="31" t="str">
        <f>IF(B130="","",IF(T130="Retired","Retired",IF(U130="","Never reviewed",IF(V130="","",IF(V130&lt;TODAY(),"Overdue",IF(V130-TODAY()&lt;=DUE_SOON_DAYS,"Due soon","Current"))))))</f>
        <v/>
      </c>
      <c r="X130" s="31" t="str">
        <f>IF(OR(B130="",T130="Retired"),"",IF(AND(J130="Restricted",Q130="No"),"Gap: encrypt",IF(AND(OR(J130="Confidential",J130="Restricted"),R130="No"),"Gap: enable MFA",IF(AND(P130="High",S130="No"),"Gap: back up",IF(OR(J130="",P130="",Q130="",R130="",S130=""),"Incomplete","OK")))))</f>
        <v/>
      </c>
      <c r="Y130" s="35" t="n"/>
      <c r="Z130" s="34" t="n"/>
    </row>
    <row r="131">
      <c r="A131" s="9" t="n"/>
      <c r="B131" s="9" t="n"/>
      <c r="C131" s="9" t="n"/>
      <c r="D131" s="9" t="n"/>
      <c r="E131" s="9" t="n"/>
      <c r="F131" s="9" t="n"/>
      <c r="G131" s="9" t="n"/>
      <c r="H131" s="9" t="n"/>
      <c r="I131" s="9" t="n"/>
      <c r="J131" s="9" t="n"/>
      <c r="K131" s="9" t="n"/>
      <c r="L131" s="9" t="n"/>
      <c r="M131" s="9" t="n"/>
      <c r="N131" s="9" t="n"/>
      <c r="O131" s="9" t="n"/>
      <c r="P131" s="31" t="str">
        <f>IF(COUNT(M131:O131)=0,"",IF(MAX(M131:O131)&gt;=3,"High",IF(MAX(M131:O131)=2,"Medium","Low")))</f>
        <v/>
      </c>
      <c r="Q131" s="9" t="n"/>
      <c r="R131" s="9" t="n"/>
      <c r="S131" s="9" t="n"/>
      <c r="T131" s="9" t="n"/>
      <c r="U131" s="32" t="n"/>
      <c r="V131" s="33" t="str">
        <f>IF(OR(U131="",P131="",T131="Retired"),"",EDATE(U131,VLOOKUP(P131,REVIEW_TABLE,2,FALSE)))</f>
        <v/>
      </c>
      <c r="W131" s="31" t="str">
        <f>IF(B131="","",IF(T131="Retired","Retired",IF(U131="","Never reviewed",IF(V131="","",IF(V131&lt;TODAY(),"Overdue",IF(V131-TODAY()&lt;=DUE_SOON_DAYS,"Due soon","Current"))))))</f>
        <v/>
      </c>
      <c r="X131" s="31" t="str">
        <f>IF(OR(B131="",T131="Retired"),"",IF(AND(J131="Restricted",Q131="No"),"Gap: encrypt",IF(AND(OR(J131="Confidential",J131="Restricted"),R131="No"),"Gap: enable MFA",IF(AND(P131="High",S131="No"),"Gap: back up",IF(OR(J131="",P131="",Q131="",R131="",S131=""),"Incomplete","OK")))))</f>
        <v/>
      </c>
      <c r="Y131" s="32" t="n"/>
      <c r="Z131" s="9" t="n"/>
    </row>
    <row r="132">
      <c r="A132" s="34" t="n"/>
      <c r="B132" s="34" t="n"/>
      <c r="C132" s="34" t="n"/>
      <c r="D132" s="34" t="n"/>
      <c r="E132" s="34" t="n"/>
      <c r="F132" s="34" t="n"/>
      <c r="G132" s="34" t="n"/>
      <c r="H132" s="34" t="n"/>
      <c r="I132" s="34" t="n"/>
      <c r="J132" s="34" t="n"/>
      <c r="K132" s="34" t="n"/>
      <c r="L132" s="34" t="n"/>
      <c r="M132" s="34" t="n"/>
      <c r="N132" s="34" t="n"/>
      <c r="O132" s="34" t="n"/>
      <c r="P132" s="31" t="str">
        <f>IF(COUNT(M132:O132)=0,"",IF(MAX(M132:O132)&gt;=3,"High",IF(MAX(M132:O132)=2,"Medium","Low")))</f>
        <v/>
      </c>
      <c r="Q132" s="34" t="n"/>
      <c r="R132" s="34" t="n"/>
      <c r="S132" s="34" t="n"/>
      <c r="T132" s="34" t="n"/>
      <c r="U132" s="35" t="n"/>
      <c r="V132" s="33" t="str">
        <f>IF(OR(U132="",P132="",T132="Retired"),"",EDATE(U132,VLOOKUP(P132,REVIEW_TABLE,2,FALSE)))</f>
        <v/>
      </c>
      <c r="W132" s="31" t="str">
        <f>IF(B132="","",IF(T132="Retired","Retired",IF(U132="","Never reviewed",IF(V132="","",IF(V132&lt;TODAY(),"Overdue",IF(V132-TODAY()&lt;=DUE_SOON_DAYS,"Due soon","Current"))))))</f>
        <v/>
      </c>
      <c r="X132" s="31" t="str">
        <f>IF(OR(B132="",T132="Retired"),"",IF(AND(J132="Restricted",Q132="No"),"Gap: encrypt",IF(AND(OR(J132="Confidential",J132="Restricted"),R132="No"),"Gap: enable MFA",IF(AND(P132="High",S132="No"),"Gap: back up",IF(OR(J132="",P132="",Q132="",R132="",S132=""),"Incomplete","OK")))))</f>
        <v/>
      </c>
      <c r="Y132" s="35" t="n"/>
      <c r="Z132" s="34" t="n"/>
    </row>
    <row r="133">
      <c r="A133" s="9" t="n"/>
      <c r="B133" s="9" t="n"/>
      <c r="C133" s="9" t="n"/>
      <c r="D133" s="9" t="n"/>
      <c r="E133" s="9" t="n"/>
      <c r="F133" s="9" t="n"/>
      <c r="G133" s="9" t="n"/>
      <c r="H133" s="9" t="n"/>
      <c r="I133" s="9" t="n"/>
      <c r="J133" s="9" t="n"/>
      <c r="K133" s="9" t="n"/>
      <c r="L133" s="9" t="n"/>
      <c r="M133" s="9" t="n"/>
      <c r="N133" s="9" t="n"/>
      <c r="O133" s="9" t="n"/>
      <c r="P133" s="31" t="str">
        <f>IF(COUNT(M133:O133)=0,"",IF(MAX(M133:O133)&gt;=3,"High",IF(MAX(M133:O133)=2,"Medium","Low")))</f>
        <v/>
      </c>
      <c r="Q133" s="9" t="n"/>
      <c r="R133" s="9" t="n"/>
      <c r="S133" s="9" t="n"/>
      <c r="T133" s="9" t="n"/>
      <c r="U133" s="32" t="n"/>
      <c r="V133" s="33" t="str">
        <f>IF(OR(U133="",P133="",T133="Retired"),"",EDATE(U133,VLOOKUP(P133,REVIEW_TABLE,2,FALSE)))</f>
        <v/>
      </c>
      <c r="W133" s="31" t="str">
        <f>IF(B133="","",IF(T133="Retired","Retired",IF(U133="","Never reviewed",IF(V133="","",IF(V133&lt;TODAY(),"Overdue",IF(V133-TODAY()&lt;=DUE_SOON_DAYS,"Due soon","Current"))))))</f>
        <v/>
      </c>
      <c r="X133" s="31" t="str">
        <f>IF(OR(B133="",T133="Retired"),"",IF(AND(J133="Restricted",Q133="No"),"Gap: encrypt",IF(AND(OR(J133="Confidential",J133="Restricted"),R133="No"),"Gap: enable MFA",IF(AND(P133="High",S133="No"),"Gap: back up",IF(OR(J133="",P133="",Q133="",R133="",S133=""),"Incomplete","OK")))))</f>
        <v/>
      </c>
      <c r="Y133" s="32" t="n"/>
      <c r="Z133" s="9" t="n"/>
    </row>
    <row r="134">
      <c r="A134" s="34" t="n"/>
      <c r="B134" s="34" t="n"/>
      <c r="C134" s="34" t="n"/>
      <c r="D134" s="34" t="n"/>
      <c r="E134" s="34" t="n"/>
      <c r="F134" s="34" t="n"/>
      <c r="G134" s="34" t="n"/>
      <c r="H134" s="34" t="n"/>
      <c r="I134" s="34" t="n"/>
      <c r="J134" s="34" t="n"/>
      <c r="K134" s="34" t="n"/>
      <c r="L134" s="34" t="n"/>
      <c r="M134" s="34" t="n"/>
      <c r="N134" s="34" t="n"/>
      <c r="O134" s="34" t="n"/>
      <c r="P134" s="31" t="str">
        <f>IF(COUNT(M134:O134)=0,"",IF(MAX(M134:O134)&gt;=3,"High",IF(MAX(M134:O134)=2,"Medium","Low")))</f>
        <v/>
      </c>
      <c r="Q134" s="34" t="n"/>
      <c r="R134" s="34" t="n"/>
      <c r="S134" s="34" t="n"/>
      <c r="T134" s="34" t="n"/>
      <c r="U134" s="35" t="n"/>
      <c r="V134" s="33" t="str">
        <f>IF(OR(U134="",P134="",T134="Retired"),"",EDATE(U134,VLOOKUP(P134,REVIEW_TABLE,2,FALSE)))</f>
        <v/>
      </c>
      <c r="W134" s="31" t="str">
        <f>IF(B134="","",IF(T134="Retired","Retired",IF(U134="","Never reviewed",IF(V134="","",IF(V134&lt;TODAY(),"Overdue",IF(V134-TODAY()&lt;=DUE_SOON_DAYS,"Due soon","Current"))))))</f>
        <v/>
      </c>
      <c r="X134" s="31" t="str">
        <f>IF(OR(B134="",T134="Retired"),"",IF(AND(J134="Restricted",Q134="No"),"Gap: encrypt",IF(AND(OR(J134="Confidential",J134="Restricted"),R134="No"),"Gap: enable MFA",IF(AND(P134="High",S134="No"),"Gap: back up",IF(OR(J134="",P134="",Q134="",R134="",S134=""),"Incomplete","OK")))))</f>
        <v/>
      </c>
      <c r="Y134" s="35" t="n"/>
      <c r="Z134" s="34" t="n"/>
    </row>
    <row r="135">
      <c r="A135" s="9" t="n"/>
      <c r="B135" s="9" t="n"/>
      <c r="C135" s="9" t="n"/>
      <c r="D135" s="9" t="n"/>
      <c r="E135" s="9" t="n"/>
      <c r="F135" s="9" t="n"/>
      <c r="G135" s="9" t="n"/>
      <c r="H135" s="9" t="n"/>
      <c r="I135" s="9" t="n"/>
      <c r="J135" s="9" t="n"/>
      <c r="K135" s="9" t="n"/>
      <c r="L135" s="9" t="n"/>
      <c r="M135" s="9" t="n"/>
      <c r="N135" s="9" t="n"/>
      <c r="O135" s="9" t="n"/>
      <c r="P135" s="31" t="str">
        <f>IF(COUNT(M135:O135)=0,"",IF(MAX(M135:O135)&gt;=3,"High",IF(MAX(M135:O135)=2,"Medium","Low")))</f>
        <v/>
      </c>
      <c r="Q135" s="9" t="n"/>
      <c r="R135" s="9" t="n"/>
      <c r="S135" s="9" t="n"/>
      <c r="T135" s="9" t="n"/>
      <c r="U135" s="32" t="n"/>
      <c r="V135" s="33" t="str">
        <f>IF(OR(U135="",P135="",T135="Retired"),"",EDATE(U135,VLOOKUP(P135,REVIEW_TABLE,2,FALSE)))</f>
        <v/>
      </c>
      <c r="W135" s="31" t="str">
        <f>IF(B135="","",IF(T135="Retired","Retired",IF(U135="","Never reviewed",IF(V135="","",IF(V135&lt;TODAY(),"Overdue",IF(V135-TODAY()&lt;=DUE_SOON_DAYS,"Due soon","Current"))))))</f>
        <v/>
      </c>
      <c r="X135" s="31" t="str">
        <f>IF(OR(B135="",T135="Retired"),"",IF(AND(J135="Restricted",Q135="No"),"Gap: encrypt",IF(AND(OR(J135="Confidential",J135="Restricted"),R135="No"),"Gap: enable MFA",IF(AND(P135="High",S135="No"),"Gap: back up",IF(OR(J135="",P135="",Q135="",R135="",S135=""),"Incomplete","OK")))))</f>
        <v/>
      </c>
      <c r="Y135" s="32" t="n"/>
      <c r="Z135" s="9" t="n"/>
    </row>
    <row r="136">
      <c r="A136" s="34" t="n"/>
      <c r="B136" s="34" t="n"/>
      <c r="C136" s="34" t="n"/>
      <c r="D136" s="34" t="n"/>
      <c r="E136" s="34" t="n"/>
      <c r="F136" s="34" t="n"/>
      <c r="G136" s="34" t="n"/>
      <c r="H136" s="34" t="n"/>
      <c r="I136" s="34" t="n"/>
      <c r="J136" s="34" t="n"/>
      <c r="K136" s="34" t="n"/>
      <c r="L136" s="34" t="n"/>
      <c r="M136" s="34" t="n"/>
      <c r="N136" s="34" t="n"/>
      <c r="O136" s="34" t="n"/>
      <c r="P136" s="31" t="str">
        <f>IF(COUNT(M136:O136)=0,"",IF(MAX(M136:O136)&gt;=3,"High",IF(MAX(M136:O136)=2,"Medium","Low")))</f>
        <v/>
      </c>
      <c r="Q136" s="34" t="n"/>
      <c r="R136" s="34" t="n"/>
      <c r="S136" s="34" t="n"/>
      <c r="T136" s="34" t="n"/>
      <c r="U136" s="35" t="n"/>
      <c r="V136" s="33" t="str">
        <f>IF(OR(U136="",P136="",T136="Retired"),"",EDATE(U136,VLOOKUP(P136,REVIEW_TABLE,2,FALSE)))</f>
        <v/>
      </c>
      <c r="W136" s="31" t="str">
        <f>IF(B136="","",IF(T136="Retired","Retired",IF(U136="","Never reviewed",IF(V136="","",IF(V136&lt;TODAY(),"Overdue",IF(V136-TODAY()&lt;=DUE_SOON_DAYS,"Due soon","Current"))))))</f>
        <v/>
      </c>
      <c r="X136" s="31" t="str">
        <f>IF(OR(B136="",T136="Retired"),"",IF(AND(J136="Restricted",Q136="No"),"Gap: encrypt",IF(AND(OR(J136="Confidential",J136="Restricted"),R136="No"),"Gap: enable MFA",IF(AND(P136="High",S136="No"),"Gap: back up",IF(OR(J136="",P136="",Q136="",R136="",S136=""),"Incomplete","OK")))))</f>
        <v/>
      </c>
      <c r="Y136" s="35" t="n"/>
      <c r="Z136" s="34" t="n"/>
    </row>
    <row r="137">
      <c r="A137" s="9" t="n"/>
      <c r="B137" s="9" t="n"/>
      <c r="C137" s="9" t="n"/>
      <c r="D137" s="9" t="n"/>
      <c r="E137" s="9" t="n"/>
      <c r="F137" s="9" t="n"/>
      <c r="G137" s="9" t="n"/>
      <c r="H137" s="9" t="n"/>
      <c r="I137" s="9" t="n"/>
      <c r="J137" s="9" t="n"/>
      <c r="K137" s="9" t="n"/>
      <c r="L137" s="9" t="n"/>
      <c r="M137" s="9" t="n"/>
      <c r="N137" s="9" t="n"/>
      <c r="O137" s="9" t="n"/>
      <c r="P137" s="31" t="str">
        <f>IF(COUNT(M137:O137)=0,"",IF(MAX(M137:O137)&gt;=3,"High",IF(MAX(M137:O137)=2,"Medium","Low")))</f>
        <v/>
      </c>
      <c r="Q137" s="9" t="n"/>
      <c r="R137" s="9" t="n"/>
      <c r="S137" s="9" t="n"/>
      <c r="T137" s="9" t="n"/>
      <c r="U137" s="32" t="n"/>
      <c r="V137" s="33" t="str">
        <f>IF(OR(U137="",P137="",T137="Retired"),"",EDATE(U137,VLOOKUP(P137,REVIEW_TABLE,2,FALSE)))</f>
        <v/>
      </c>
      <c r="W137" s="31" t="str">
        <f>IF(B137="","",IF(T137="Retired","Retired",IF(U137="","Never reviewed",IF(V137="","",IF(V137&lt;TODAY(),"Overdue",IF(V137-TODAY()&lt;=DUE_SOON_DAYS,"Due soon","Current"))))))</f>
        <v/>
      </c>
      <c r="X137" s="31" t="str">
        <f>IF(OR(B137="",T137="Retired"),"",IF(AND(J137="Restricted",Q137="No"),"Gap: encrypt",IF(AND(OR(J137="Confidential",J137="Restricted"),R137="No"),"Gap: enable MFA",IF(AND(P137="High",S137="No"),"Gap: back up",IF(OR(J137="",P137="",Q137="",R137="",S137=""),"Incomplete","OK")))))</f>
        <v/>
      </c>
      <c r="Y137" s="32" t="n"/>
      <c r="Z137" s="9" t="n"/>
    </row>
    <row r="138">
      <c r="A138" s="34" t="n"/>
      <c r="B138" s="34" t="n"/>
      <c r="C138" s="34" t="n"/>
      <c r="D138" s="34" t="n"/>
      <c r="E138" s="34" t="n"/>
      <c r="F138" s="34" t="n"/>
      <c r="G138" s="34" t="n"/>
      <c r="H138" s="34" t="n"/>
      <c r="I138" s="34" t="n"/>
      <c r="J138" s="34" t="n"/>
      <c r="K138" s="34" t="n"/>
      <c r="L138" s="34" t="n"/>
      <c r="M138" s="34" t="n"/>
      <c r="N138" s="34" t="n"/>
      <c r="O138" s="34" t="n"/>
      <c r="P138" s="31" t="str">
        <f>IF(COUNT(M138:O138)=0,"",IF(MAX(M138:O138)&gt;=3,"High",IF(MAX(M138:O138)=2,"Medium","Low")))</f>
        <v/>
      </c>
      <c r="Q138" s="34" t="n"/>
      <c r="R138" s="34" t="n"/>
      <c r="S138" s="34" t="n"/>
      <c r="T138" s="34" t="n"/>
      <c r="U138" s="35" t="n"/>
      <c r="V138" s="33" t="str">
        <f>IF(OR(U138="",P138="",T138="Retired"),"",EDATE(U138,VLOOKUP(P138,REVIEW_TABLE,2,FALSE)))</f>
        <v/>
      </c>
      <c r="W138" s="31" t="str">
        <f>IF(B138="","",IF(T138="Retired","Retired",IF(U138="","Never reviewed",IF(V138="","",IF(V138&lt;TODAY(),"Overdue",IF(V138-TODAY()&lt;=DUE_SOON_DAYS,"Due soon","Current"))))))</f>
        <v/>
      </c>
      <c r="X138" s="31" t="str">
        <f>IF(OR(B138="",T138="Retired"),"",IF(AND(J138="Restricted",Q138="No"),"Gap: encrypt",IF(AND(OR(J138="Confidential",J138="Restricted"),R138="No"),"Gap: enable MFA",IF(AND(P138="High",S138="No"),"Gap: back up",IF(OR(J138="",P138="",Q138="",R138="",S138=""),"Incomplete","OK")))))</f>
        <v/>
      </c>
      <c r="Y138" s="35" t="n"/>
      <c r="Z138" s="34" t="n"/>
    </row>
    <row r="139">
      <c r="A139" s="9" t="n"/>
      <c r="B139" s="9" t="n"/>
      <c r="C139" s="9" t="n"/>
      <c r="D139" s="9" t="n"/>
      <c r="E139" s="9" t="n"/>
      <c r="F139" s="9" t="n"/>
      <c r="G139" s="9" t="n"/>
      <c r="H139" s="9" t="n"/>
      <c r="I139" s="9" t="n"/>
      <c r="J139" s="9" t="n"/>
      <c r="K139" s="9" t="n"/>
      <c r="L139" s="9" t="n"/>
      <c r="M139" s="9" t="n"/>
      <c r="N139" s="9" t="n"/>
      <c r="O139" s="9" t="n"/>
      <c r="P139" s="31" t="str">
        <f>IF(COUNT(M139:O139)=0,"",IF(MAX(M139:O139)&gt;=3,"High",IF(MAX(M139:O139)=2,"Medium","Low")))</f>
        <v/>
      </c>
      <c r="Q139" s="9" t="n"/>
      <c r="R139" s="9" t="n"/>
      <c r="S139" s="9" t="n"/>
      <c r="T139" s="9" t="n"/>
      <c r="U139" s="32" t="n"/>
      <c r="V139" s="33" t="str">
        <f>IF(OR(U139="",P139="",T139="Retired"),"",EDATE(U139,VLOOKUP(P139,REVIEW_TABLE,2,FALSE)))</f>
        <v/>
      </c>
      <c r="W139" s="31" t="str">
        <f>IF(B139="","",IF(T139="Retired","Retired",IF(U139="","Never reviewed",IF(V139="","",IF(V139&lt;TODAY(),"Overdue",IF(V139-TODAY()&lt;=DUE_SOON_DAYS,"Due soon","Current"))))))</f>
        <v/>
      </c>
      <c r="X139" s="31" t="str">
        <f>IF(OR(B139="",T139="Retired"),"",IF(AND(J139="Restricted",Q139="No"),"Gap: encrypt",IF(AND(OR(J139="Confidential",J139="Restricted"),R139="No"),"Gap: enable MFA",IF(AND(P139="High",S139="No"),"Gap: back up",IF(OR(J139="",P139="",Q139="",R139="",S139=""),"Incomplete","OK")))))</f>
        <v/>
      </c>
      <c r="Y139" s="32" t="n"/>
      <c r="Z139" s="9" t="n"/>
    </row>
    <row r="140">
      <c r="A140" s="34" t="n"/>
      <c r="B140" s="34" t="n"/>
      <c r="C140" s="34" t="n"/>
      <c r="D140" s="34" t="n"/>
      <c r="E140" s="34" t="n"/>
      <c r="F140" s="34" t="n"/>
      <c r="G140" s="34" t="n"/>
      <c r="H140" s="34" t="n"/>
      <c r="I140" s="34" t="n"/>
      <c r="J140" s="34" t="n"/>
      <c r="K140" s="34" t="n"/>
      <c r="L140" s="34" t="n"/>
      <c r="M140" s="34" t="n"/>
      <c r="N140" s="34" t="n"/>
      <c r="O140" s="34" t="n"/>
      <c r="P140" s="31" t="str">
        <f>IF(COUNT(M140:O140)=0,"",IF(MAX(M140:O140)&gt;=3,"High",IF(MAX(M140:O140)=2,"Medium","Low")))</f>
        <v/>
      </c>
      <c r="Q140" s="34" t="n"/>
      <c r="R140" s="34" t="n"/>
      <c r="S140" s="34" t="n"/>
      <c r="T140" s="34" t="n"/>
      <c r="U140" s="35" t="n"/>
      <c r="V140" s="33" t="str">
        <f>IF(OR(U140="",P140="",T140="Retired"),"",EDATE(U140,VLOOKUP(P140,REVIEW_TABLE,2,FALSE)))</f>
        <v/>
      </c>
      <c r="W140" s="31" t="str">
        <f>IF(B140="","",IF(T140="Retired","Retired",IF(U140="","Never reviewed",IF(V140="","",IF(V140&lt;TODAY(),"Overdue",IF(V140-TODAY()&lt;=DUE_SOON_DAYS,"Due soon","Current"))))))</f>
        <v/>
      </c>
      <c r="X140" s="31" t="str">
        <f>IF(OR(B140="",T140="Retired"),"",IF(AND(J140="Restricted",Q140="No"),"Gap: encrypt",IF(AND(OR(J140="Confidential",J140="Restricted"),R140="No"),"Gap: enable MFA",IF(AND(P140="High",S140="No"),"Gap: back up",IF(OR(J140="",P140="",Q140="",R140="",S140=""),"Incomplete","OK")))))</f>
        <v/>
      </c>
      <c r="Y140" s="35" t="n"/>
      <c r="Z140" s="34" t="n"/>
    </row>
    <row r="141">
      <c r="A141" s="9" t="n"/>
      <c r="B141" s="9" t="n"/>
      <c r="C141" s="9" t="n"/>
      <c r="D141" s="9" t="n"/>
      <c r="E141" s="9" t="n"/>
      <c r="F141" s="9" t="n"/>
      <c r="G141" s="9" t="n"/>
      <c r="H141" s="9" t="n"/>
      <c r="I141" s="9" t="n"/>
      <c r="J141" s="9" t="n"/>
      <c r="K141" s="9" t="n"/>
      <c r="L141" s="9" t="n"/>
      <c r="M141" s="9" t="n"/>
      <c r="N141" s="9" t="n"/>
      <c r="O141" s="9" t="n"/>
      <c r="P141" s="31" t="str">
        <f>IF(COUNT(M141:O141)=0,"",IF(MAX(M141:O141)&gt;=3,"High",IF(MAX(M141:O141)=2,"Medium","Low")))</f>
        <v/>
      </c>
      <c r="Q141" s="9" t="n"/>
      <c r="R141" s="9" t="n"/>
      <c r="S141" s="9" t="n"/>
      <c r="T141" s="9" t="n"/>
      <c r="U141" s="32" t="n"/>
      <c r="V141" s="33" t="str">
        <f>IF(OR(U141="",P141="",T141="Retired"),"",EDATE(U141,VLOOKUP(P141,REVIEW_TABLE,2,FALSE)))</f>
        <v/>
      </c>
      <c r="W141" s="31" t="str">
        <f>IF(B141="","",IF(T141="Retired","Retired",IF(U141="","Never reviewed",IF(V141="","",IF(V141&lt;TODAY(),"Overdue",IF(V141-TODAY()&lt;=DUE_SOON_DAYS,"Due soon","Current"))))))</f>
        <v/>
      </c>
      <c r="X141" s="31" t="str">
        <f>IF(OR(B141="",T141="Retired"),"",IF(AND(J141="Restricted",Q141="No"),"Gap: encrypt",IF(AND(OR(J141="Confidential",J141="Restricted"),R141="No"),"Gap: enable MFA",IF(AND(P141="High",S141="No"),"Gap: back up",IF(OR(J141="",P141="",Q141="",R141="",S141=""),"Incomplete","OK")))))</f>
        <v/>
      </c>
      <c r="Y141" s="32" t="n"/>
      <c r="Z141" s="9" t="n"/>
    </row>
    <row r="142">
      <c r="A142" s="34" t="n"/>
      <c r="B142" s="34" t="n"/>
      <c r="C142" s="34" t="n"/>
      <c r="D142" s="34" t="n"/>
      <c r="E142" s="34" t="n"/>
      <c r="F142" s="34" t="n"/>
      <c r="G142" s="34" t="n"/>
      <c r="H142" s="34" t="n"/>
      <c r="I142" s="34" t="n"/>
      <c r="J142" s="34" t="n"/>
      <c r="K142" s="34" t="n"/>
      <c r="L142" s="34" t="n"/>
      <c r="M142" s="34" t="n"/>
      <c r="N142" s="34" t="n"/>
      <c r="O142" s="34" t="n"/>
      <c r="P142" s="31" t="str">
        <f>IF(COUNT(M142:O142)=0,"",IF(MAX(M142:O142)&gt;=3,"High",IF(MAX(M142:O142)=2,"Medium","Low")))</f>
        <v/>
      </c>
      <c r="Q142" s="34" t="n"/>
      <c r="R142" s="34" t="n"/>
      <c r="S142" s="34" t="n"/>
      <c r="T142" s="34" t="n"/>
      <c r="U142" s="35" t="n"/>
      <c r="V142" s="33" t="str">
        <f>IF(OR(U142="",P142="",T142="Retired"),"",EDATE(U142,VLOOKUP(P142,REVIEW_TABLE,2,FALSE)))</f>
        <v/>
      </c>
      <c r="W142" s="31" t="str">
        <f>IF(B142="","",IF(T142="Retired","Retired",IF(U142="","Never reviewed",IF(V142="","",IF(V142&lt;TODAY(),"Overdue",IF(V142-TODAY()&lt;=DUE_SOON_DAYS,"Due soon","Current"))))))</f>
        <v/>
      </c>
      <c r="X142" s="31" t="str">
        <f>IF(OR(B142="",T142="Retired"),"",IF(AND(J142="Restricted",Q142="No"),"Gap: encrypt",IF(AND(OR(J142="Confidential",J142="Restricted"),R142="No"),"Gap: enable MFA",IF(AND(P142="High",S142="No"),"Gap: back up",IF(OR(J142="",P142="",Q142="",R142="",S142=""),"Incomplete","OK")))))</f>
        <v/>
      </c>
      <c r="Y142" s="35" t="n"/>
      <c r="Z142" s="34" t="n"/>
    </row>
    <row r="143">
      <c r="A143" s="9" t="n"/>
      <c r="B143" s="9" t="n"/>
      <c r="C143" s="9" t="n"/>
      <c r="D143" s="9" t="n"/>
      <c r="E143" s="9" t="n"/>
      <c r="F143" s="9" t="n"/>
      <c r="G143" s="9" t="n"/>
      <c r="H143" s="9" t="n"/>
      <c r="I143" s="9" t="n"/>
      <c r="J143" s="9" t="n"/>
      <c r="K143" s="9" t="n"/>
      <c r="L143" s="9" t="n"/>
      <c r="M143" s="9" t="n"/>
      <c r="N143" s="9" t="n"/>
      <c r="O143" s="9" t="n"/>
      <c r="P143" s="31" t="str">
        <f>IF(COUNT(M143:O143)=0,"",IF(MAX(M143:O143)&gt;=3,"High",IF(MAX(M143:O143)=2,"Medium","Low")))</f>
        <v/>
      </c>
      <c r="Q143" s="9" t="n"/>
      <c r="R143" s="9" t="n"/>
      <c r="S143" s="9" t="n"/>
      <c r="T143" s="9" t="n"/>
      <c r="U143" s="32" t="n"/>
      <c r="V143" s="33" t="str">
        <f>IF(OR(U143="",P143="",T143="Retired"),"",EDATE(U143,VLOOKUP(P143,REVIEW_TABLE,2,FALSE)))</f>
        <v/>
      </c>
      <c r="W143" s="31" t="str">
        <f>IF(B143="","",IF(T143="Retired","Retired",IF(U143="","Never reviewed",IF(V143="","",IF(V143&lt;TODAY(),"Overdue",IF(V143-TODAY()&lt;=DUE_SOON_DAYS,"Due soon","Current"))))))</f>
        <v/>
      </c>
      <c r="X143" s="31" t="str">
        <f>IF(OR(B143="",T143="Retired"),"",IF(AND(J143="Restricted",Q143="No"),"Gap: encrypt",IF(AND(OR(J143="Confidential",J143="Restricted"),R143="No"),"Gap: enable MFA",IF(AND(P143="High",S143="No"),"Gap: back up",IF(OR(J143="",P143="",Q143="",R143="",S143=""),"Incomplete","OK")))))</f>
        <v/>
      </c>
      <c r="Y143" s="32" t="n"/>
      <c r="Z143" s="9" t="n"/>
    </row>
    <row r="144">
      <c r="A144" s="34" t="n"/>
      <c r="B144" s="34" t="n"/>
      <c r="C144" s="34" t="n"/>
      <c r="D144" s="34" t="n"/>
      <c r="E144" s="34" t="n"/>
      <c r="F144" s="34" t="n"/>
      <c r="G144" s="34" t="n"/>
      <c r="H144" s="34" t="n"/>
      <c r="I144" s="34" t="n"/>
      <c r="J144" s="34" t="n"/>
      <c r="K144" s="34" t="n"/>
      <c r="L144" s="34" t="n"/>
      <c r="M144" s="34" t="n"/>
      <c r="N144" s="34" t="n"/>
      <c r="O144" s="34" t="n"/>
      <c r="P144" s="31" t="str">
        <f>IF(COUNT(M144:O144)=0,"",IF(MAX(M144:O144)&gt;=3,"High",IF(MAX(M144:O144)=2,"Medium","Low")))</f>
        <v/>
      </c>
      <c r="Q144" s="34" t="n"/>
      <c r="R144" s="34" t="n"/>
      <c r="S144" s="34" t="n"/>
      <c r="T144" s="34" t="n"/>
      <c r="U144" s="35" t="n"/>
      <c r="V144" s="33" t="str">
        <f>IF(OR(U144="",P144="",T144="Retired"),"",EDATE(U144,VLOOKUP(P144,REVIEW_TABLE,2,FALSE)))</f>
        <v/>
      </c>
      <c r="W144" s="31" t="str">
        <f>IF(B144="","",IF(T144="Retired","Retired",IF(U144="","Never reviewed",IF(V144="","",IF(V144&lt;TODAY(),"Overdue",IF(V144-TODAY()&lt;=DUE_SOON_DAYS,"Due soon","Current"))))))</f>
        <v/>
      </c>
      <c r="X144" s="31" t="str">
        <f>IF(OR(B144="",T144="Retired"),"",IF(AND(J144="Restricted",Q144="No"),"Gap: encrypt",IF(AND(OR(J144="Confidential",J144="Restricted"),R144="No"),"Gap: enable MFA",IF(AND(P144="High",S144="No"),"Gap: back up",IF(OR(J144="",P144="",Q144="",R144="",S144=""),"Incomplete","OK")))))</f>
        <v/>
      </c>
      <c r="Y144" s="35" t="n"/>
      <c r="Z144" s="34" t="n"/>
    </row>
    <row r="145">
      <c r="A145" s="9" t="n"/>
      <c r="B145" s="9" t="n"/>
      <c r="C145" s="9" t="n"/>
      <c r="D145" s="9" t="n"/>
      <c r="E145" s="9" t="n"/>
      <c r="F145" s="9" t="n"/>
      <c r="G145" s="9" t="n"/>
      <c r="H145" s="9" t="n"/>
      <c r="I145" s="9" t="n"/>
      <c r="J145" s="9" t="n"/>
      <c r="K145" s="9" t="n"/>
      <c r="L145" s="9" t="n"/>
      <c r="M145" s="9" t="n"/>
      <c r="N145" s="9" t="n"/>
      <c r="O145" s="9" t="n"/>
      <c r="P145" s="31" t="str">
        <f>IF(COUNT(M145:O145)=0,"",IF(MAX(M145:O145)&gt;=3,"High",IF(MAX(M145:O145)=2,"Medium","Low")))</f>
        <v/>
      </c>
      <c r="Q145" s="9" t="n"/>
      <c r="R145" s="9" t="n"/>
      <c r="S145" s="9" t="n"/>
      <c r="T145" s="9" t="n"/>
      <c r="U145" s="32" t="n"/>
      <c r="V145" s="33" t="str">
        <f>IF(OR(U145="",P145="",T145="Retired"),"",EDATE(U145,VLOOKUP(P145,REVIEW_TABLE,2,FALSE)))</f>
        <v/>
      </c>
      <c r="W145" s="31" t="str">
        <f>IF(B145="","",IF(T145="Retired","Retired",IF(U145="","Never reviewed",IF(V145="","",IF(V145&lt;TODAY(),"Overdue",IF(V145-TODAY()&lt;=DUE_SOON_DAYS,"Due soon","Current"))))))</f>
        <v/>
      </c>
      <c r="X145" s="31" t="str">
        <f>IF(OR(B145="",T145="Retired"),"",IF(AND(J145="Restricted",Q145="No"),"Gap: encrypt",IF(AND(OR(J145="Confidential",J145="Restricted"),R145="No"),"Gap: enable MFA",IF(AND(P145="High",S145="No"),"Gap: back up",IF(OR(J145="",P145="",Q145="",R145="",S145=""),"Incomplete","OK")))))</f>
        <v/>
      </c>
      <c r="Y145" s="32" t="n"/>
      <c r="Z145" s="9" t="n"/>
    </row>
    <row r="146">
      <c r="A146" s="34" t="n"/>
      <c r="B146" s="34" t="n"/>
      <c r="C146" s="34" t="n"/>
      <c r="D146" s="34" t="n"/>
      <c r="E146" s="34" t="n"/>
      <c r="F146" s="34" t="n"/>
      <c r="G146" s="34" t="n"/>
      <c r="H146" s="34" t="n"/>
      <c r="I146" s="34" t="n"/>
      <c r="J146" s="34" t="n"/>
      <c r="K146" s="34" t="n"/>
      <c r="L146" s="34" t="n"/>
      <c r="M146" s="34" t="n"/>
      <c r="N146" s="34" t="n"/>
      <c r="O146" s="34" t="n"/>
      <c r="P146" s="31" t="str">
        <f>IF(COUNT(M146:O146)=0,"",IF(MAX(M146:O146)&gt;=3,"High",IF(MAX(M146:O146)=2,"Medium","Low")))</f>
        <v/>
      </c>
      <c r="Q146" s="34" t="n"/>
      <c r="R146" s="34" t="n"/>
      <c r="S146" s="34" t="n"/>
      <c r="T146" s="34" t="n"/>
      <c r="U146" s="35" t="n"/>
      <c r="V146" s="33" t="str">
        <f>IF(OR(U146="",P146="",T146="Retired"),"",EDATE(U146,VLOOKUP(P146,REVIEW_TABLE,2,FALSE)))</f>
        <v/>
      </c>
      <c r="W146" s="31" t="str">
        <f>IF(B146="","",IF(T146="Retired","Retired",IF(U146="","Never reviewed",IF(V146="","",IF(V146&lt;TODAY(),"Overdue",IF(V146-TODAY()&lt;=DUE_SOON_DAYS,"Due soon","Current"))))))</f>
        <v/>
      </c>
      <c r="X146" s="31" t="str">
        <f>IF(OR(B146="",T146="Retired"),"",IF(AND(J146="Restricted",Q146="No"),"Gap: encrypt",IF(AND(OR(J146="Confidential",J146="Restricted"),R146="No"),"Gap: enable MFA",IF(AND(P146="High",S146="No"),"Gap: back up",IF(OR(J146="",P146="",Q146="",R146="",S146=""),"Incomplete","OK")))))</f>
        <v/>
      </c>
      <c r="Y146" s="35" t="n"/>
      <c r="Z146" s="34" t="n"/>
    </row>
    <row r="147">
      <c r="A147" s="9" t="n"/>
      <c r="B147" s="9" t="n"/>
      <c r="C147" s="9" t="n"/>
      <c r="D147" s="9" t="n"/>
      <c r="E147" s="9" t="n"/>
      <c r="F147" s="9" t="n"/>
      <c r="G147" s="9" t="n"/>
      <c r="H147" s="9" t="n"/>
      <c r="I147" s="9" t="n"/>
      <c r="J147" s="9" t="n"/>
      <c r="K147" s="9" t="n"/>
      <c r="L147" s="9" t="n"/>
      <c r="M147" s="9" t="n"/>
      <c r="N147" s="9" t="n"/>
      <c r="O147" s="9" t="n"/>
      <c r="P147" s="31" t="str">
        <f>IF(COUNT(M147:O147)=0,"",IF(MAX(M147:O147)&gt;=3,"High",IF(MAX(M147:O147)=2,"Medium","Low")))</f>
        <v/>
      </c>
      <c r="Q147" s="9" t="n"/>
      <c r="R147" s="9" t="n"/>
      <c r="S147" s="9" t="n"/>
      <c r="T147" s="9" t="n"/>
      <c r="U147" s="32" t="n"/>
      <c r="V147" s="33" t="str">
        <f>IF(OR(U147="",P147="",T147="Retired"),"",EDATE(U147,VLOOKUP(P147,REVIEW_TABLE,2,FALSE)))</f>
        <v/>
      </c>
      <c r="W147" s="31" t="str">
        <f>IF(B147="","",IF(T147="Retired","Retired",IF(U147="","Never reviewed",IF(V147="","",IF(V147&lt;TODAY(),"Overdue",IF(V147-TODAY()&lt;=DUE_SOON_DAYS,"Due soon","Current"))))))</f>
        <v/>
      </c>
      <c r="X147" s="31" t="str">
        <f>IF(OR(B147="",T147="Retired"),"",IF(AND(J147="Restricted",Q147="No"),"Gap: encrypt",IF(AND(OR(J147="Confidential",J147="Restricted"),R147="No"),"Gap: enable MFA",IF(AND(P147="High",S147="No"),"Gap: back up",IF(OR(J147="",P147="",Q147="",R147="",S147=""),"Incomplete","OK")))))</f>
        <v/>
      </c>
      <c r="Y147" s="32" t="n"/>
      <c r="Z147" s="9" t="n"/>
    </row>
    <row r="148">
      <c r="A148" s="34" t="n"/>
      <c r="B148" s="34" t="n"/>
      <c r="C148" s="34" t="n"/>
      <c r="D148" s="34" t="n"/>
      <c r="E148" s="34" t="n"/>
      <c r="F148" s="34" t="n"/>
      <c r="G148" s="34" t="n"/>
      <c r="H148" s="34" t="n"/>
      <c r="I148" s="34" t="n"/>
      <c r="J148" s="34" t="n"/>
      <c r="K148" s="34" t="n"/>
      <c r="L148" s="34" t="n"/>
      <c r="M148" s="34" t="n"/>
      <c r="N148" s="34" t="n"/>
      <c r="O148" s="34" t="n"/>
      <c r="P148" s="31" t="str">
        <f>IF(COUNT(M148:O148)=0,"",IF(MAX(M148:O148)&gt;=3,"High",IF(MAX(M148:O148)=2,"Medium","Low")))</f>
        <v/>
      </c>
      <c r="Q148" s="34" t="n"/>
      <c r="R148" s="34" t="n"/>
      <c r="S148" s="34" t="n"/>
      <c r="T148" s="34" t="n"/>
      <c r="U148" s="35" t="n"/>
      <c r="V148" s="33" t="str">
        <f>IF(OR(U148="",P148="",T148="Retired"),"",EDATE(U148,VLOOKUP(P148,REVIEW_TABLE,2,FALSE)))</f>
        <v/>
      </c>
      <c r="W148" s="31" t="str">
        <f>IF(B148="","",IF(T148="Retired","Retired",IF(U148="","Never reviewed",IF(V148="","",IF(V148&lt;TODAY(),"Overdue",IF(V148-TODAY()&lt;=DUE_SOON_DAYS,"Due soon","Current"))))))</f>
        <v/>
      </c>
      <c r="X148" s="31" t="str">
        <f>IF(OR(B148="",T148="Retired"),"",IF(AND(J148="Restricted",Q148="No"),"Gap: encrypt",IF(AND(OR(J148="Confidential",J148="Restricted"),R148="No"),"Gap: enable MFA",IF(AND(P148="High",S148="No"),"Gap: back up",IF(OR(J148="",P148="",Q148="",R148="",S148=""),"Incomplete","OK")))))</f>
        <v/>
      </c>
      <c r="Y148" s="35" t="n"/>
      <c r="Z148" s="34" t="n"/>
    </row>
    <row r="149">
      <c r="A149" s="9" t="n"/>
      <c r="B149" s="9" t="n"/>
      <c r="C149" s="9" t="n"/>
      <c r="D149" s="9" t="n"/>
      <c r="E149" s="9" t="n"/>
      <c r="F149" s="9" t="n"/>
      <c r="G149" s="9" t="n"/>
      <c r="H149" s="9" t="n"/>
      <c r="I149" s="9" t="n"/>
      <c r="J149" s="9" t="n"/>
      <c r="K149" s="9" t="n"/>
      <c r="L149" s="9" t="n"/>
      <c r="M149" s="9" t="n"/>
      <c r="N149" s="9" t="n"/>
      <c r="O149" s="9" t="n"/>
      <c r="P149" s="31" t="str">
        <f>IF(COUNT(M149:O149)=0,"",IF(MAX(M149:O149)&gt;=3,"High",IF(MAX(M149:O149)=2,"Medium","Low")))</f>
        <v/>
      </c>
      <c r="Q149" s="9" t="n"/>
      <c r="R149" s="9" t="n"/>
      <c r="S149" s="9" t="n"/>
      <c r="T149" s="9" t="n"/>
      <c r="U149" s="32" t="n"/>
      <c r="V149" s="33" t="str">
        <f>IF(OR(U149="",P149="",T149="Retired"),"",EDATE(U149,VLOOKUP(P149,REVIEW_TABLE,2,FALSE)))</f>
        <v/>
      </c>
      <c r="W149" s="31" t="str">
        <f>IF(B149="","",IF(T149="Retired","Retired",IF(U149="","Never reviewed",IF(V149="","",IF(V149&lt;TODAY(),"Overdue",IF(V149-TODAY()&lt;=DUE_SOON_DAYS,"Due soon","Current"))))))</f>
        <v/>
      </c>
      <c r="X149" s="31" t="str">
        <f>IF(OR(B149="",T149="Retired"),"",IF(AND(J149="Restricted",Q149="No"),"Gap: encrypt",IF(AND(OR(J149="Confidential",J149="Restricted"),R149="No"),"Gap: enable MFA",IF(AND(P149="High",S149="No"),"Gap: back up",IF(OR(J149="",P149="",Q149="",R149="",S149=""),"Incomplete","OK")))))</f>
        <v/>
      </c>
      <c r="Y149" s="32" t="n"/>
      <c r="Z149" s="9" t="n"/>
    </row>
    <row r="150">
      <c r="A150" s="34" t="n"/>
      <c r="B150" s="34" t="n"/>
      <c r="C150" s="34" t="n"/>
      <c r="D150" s="34" t="n"/>
      <c r="E150" s="34" t="n"/>
      <c r="F150" s="34" t="n"/>
      <c r="G150" s="34" t="n"/>
      <c r="H150" s="34" t="n"/>
      <c r="I150" s="34" t="n"/>
      <c r="J150" s="34" t="n"/>
      <c r="K150" s="34" t="n"/>
      <c r="L150" s="34" t="n"/>
      <c r="M150" s="34" t="n"/>
      <c r="N150" s="34" t="n"/>
      <c r="O150" s="34" t="n"/>
      <c r="P150" s="31" t="str">
        <f>IF(COUNT(M150:O150)=0,"",IF(MAX(M150:O150)&gt;=3,"High",IF(MAX(M150:O150)=2,"Medium","Low")))</f>
        <v/>
      </c>
      <c r="Q150" s="34" t="n"/>
      <c r="R150" s="34" t="n"/>
      <c r="S150" s="34" t="n"/>
      <c r="T150" s="34" t="n"/>
      <c r="U150" s="35" t="n"/>
      <c r="V150" s="33" t="str">
        <f>IF(OR(U150="",P150="",T150="Retired"),"",EDATE(U150,VLOOKUP(P150,REVIEW_TABLE,2,FALSE)))</f>
        <v/>
      </c>
      <c r="W150" s="31" t="str">
        <f>IF(B150="","",IF(T150="Retired","Retired",IF(U150="","Never reviewed",IF(V150="","",IF(V150&lt;TODAY(),"Overdue",IF(V150-TODAY()&lt;=DUE_SOON_DAYS,"Due soon","Current"))))))</f>
        <v/>
      </c>
      <c r="X150" s="31" t="str">
        <f>IF(OR(B150="",T150="Retired"),"",IF(AND(J150="Restricted",Q150="No"),"Gap: encrypt",IF(AND(OR(J150="Confidential",J150="Restricted"),R150="No"),"Gap: enable MFA",IF(AND(P150="High",S150="No"),"Gap: back up",IF(OR(J150="",P150="",Q150="",R150="",S150=""),"Incomplete","OK")))))</f>
        <v/>
      </c>
      <c r="Y150" s="35" t="n"/>
      <c r="Z150" s="34" t="n"/>
    </row>
    <row r="151">
      <c r="A151" s="9" t="n"/>
      <c r="B151" s="9" t="n"/>
      <c r="C151" s="9" t="n"/>
      <c r="D151" s="9" t="n"/>
      <c r="E151" s="9" t="n"/>
      <c r="F151" s="9" t="n"/>
      <c r="G151" s="9" t="n"/>
      <c r="H151" s="9" t="n"/>
      <c r="I151" s="9" t="n"/>
      <c r="J151" s="9" t="n"/>
      <c r="K151" s="9" t="n"/>
      <c r="L151" s="9" t="n"/>
      <c r="M151" s="9" t="n"/>
      <c r="N151" s="9" t="n"/>
      <c r="O151" s="9" t="n"/>
      <c r="P151" s="31" t="str">
        <f>IF(COUNT(M151:O151)=0,"",IF(MAX(M151:O151)&gt;=3,"High",IF(MAX(M151:O151)=2,"Medium","Low")))</f>
        <v/>
      </c>
      <c r="Q151" s="9" t="n"/>
      <c r="R151" s="9" t="n"/>
      <c r="S151" s="9" t="n"/>
      <c r="T151" s="9" t="n"/>
      <c r="U151" s="32" t="n"/>
      <c r="V151" s="33" t="str">
        <f>IF(OR(U151="",P151="",T151="Retired"),"",EDATE(U151,VLOOKUP(P151,REVIEW_TABLE,2,FALSE)))</f>
        <v/>
      </c>
      <c r="W151" s="31" t="str">
        <f>IF(B151="","",IF(T151="Retired","Retired",IF(U151="","Never reviewed",IF(V151="","",IF(V151&lt;TODAY(),"Overdue",IF(V151-TODAY()&lt;=DUE_SOON_DAYS,"Due soon","Current"))))))</f>
        <v/>
      </c>
      <c r="X151" s="31" t="str">
        <f>IF(OR(B151="",T151="Retired"),"",IF(AND(J151="Restricted",Q151="No"),"Gap: encrypt",IF(AND(OR(J151="Confidential",J151="Restricted"),R151="No"),"Gap: enable MFA",IF(AND(P151="High",S151="No"),"Gap: back up",IF(OR(J151="",P151="",Q151="",R151="",S151=""),"Incomplete","OK")))))</f>
        <v/>
      </c>
      <c r="Y151" s="32" t="n"/>
      <c r="Z151" s="9" t="n"/>
    </row>
    <row r="152">
      <c r="A152" s="34" t="n"/>
      <c r="B152" s="34" t="n"/>
      <c r="C152" s="34" t="n"/>
      <c r="D152" s="34" t="n"/>
      <c r="E152" s="34" t="n"/>
      <c r="F152" s="34" t="n"/>
      <c r="G152" s="34" t="n"/>
      <c r="H152" s="34" t="n"/>
      <c r="I152" s="34" t="n"/>
      <c r="J152" s="34" t="n"/>
      <c r="K152" s="34" t="n"/>
      <c r="L152" s="34" t="n"/>
      <c r="M152" s="34" t="n"/>
      <c r="N152" s="34" t="n"/>
      <c r="O152" s="34" t="n"/>
      <c r="P152" s="31" t="str">
        <f>IF(COUNT(M152:O152)=0,"",IF(MAX(M152:O152)&gt;=3,"High",IF(MAX(M152:O152)=2,"Medium","Low")))</f>
        <v/>
      </c>
      <c r="Q152" s="34" t="n"/>
      <c r="R152" s="34" t="n"/>
      <c r="S152" s="34" t="n"/>
      <c r="T152" s="34" t="n"/>
      <c r="U152" s="35" t="n"/>
      <c r="V152" s="33" t="str">
        <f>IF(OR(U152="",P152="",T152="Retired"),"",EDATE(U152,VLOOKUP(P152,REVIEW_TABLE,2,FALSE)))</f>
        <v/>
      </c>
      <c r="W152" s="31" t="str">
        <f>IF(B152="","",IF(T152="Retired","Retired",IF(U152="","Never reviewed",IF(V152="","",IF(V152&lt;TODAY(),"Overdue",IF(V152-TODAY()&lt;=DUE_SOON_DAYS,"Due soon","Current"))))))</f>
        <v/>
      </c>
      <c r="X152" s="31" t="str">
        <f>IF(OR(B152="",T152="Retired"),"",IF(AND(J152="Restricted",Q152="No"),"Gap: encrypt",IF(AND(OR(J152="Confidential",J152="Restricted"),R152="No"),"Gap: enable MFA",IF(AND(P152="High",S152="No"),"Gap: back up",IF(OR(J152="",P152="",Q152="",R152="",S152=""),"Incomplete","OK")))))</f>
        <v/>
      </c>
      <c r="Y152" s="35" t="n"/>
      <c r="Z152" s="34" t="n"/>
    </row>
    <row r="153">
      <c r="A153" s="9" t="n"/>
      <c r="B153" s="9" t="n"/>
      <c r="C153" s="9" t="n"/>
      <c r="D153" s="9" t="n"/>
      <c r="E153" s="9" t="n"/>
      <c r="F153" s="9" t="n"/>
      <c r="G153" s="9" t="n"/>
      <c r="H153" s="9" t="n"/>
      <c r="I153" s="9" t="n"/>
      <c r="J153" s="9" t="n"/>
      <c r="K153" s="9" t="n"/>
      <c r="L153" s="9" t="n"/>
      <c r="M153" s="9" t="n"/>
      <c r="N153" s="9" t="n"/>
      <c r="O153" s="9" t="n"/>
      <c r="P153" s="31" t="str">
        <f>IF(COUNT(M153:O153)=0,"",IF(MAX(M153:O153)&gt;=3,"High",IF(MAX(M153:O153)=2,"Medium","Low")))</f>
        <v/>
      </c>
      <c r="Q153" s="9" t="n"/>
      <c r="R153" s="9" t="n"/>
      <c r="S153" s="9" t="n"/>
      <c r="T153" s="9" t="n"/>
      <c r="U153" s="32" t="n"/>
      <c r="V153" s="33" t="str">
        <f>IF(OR(U153="",P153="",T153="Retired"),"",EDATE(U153,VLOOKUP(P153,REVIEW_TABLE,2,FALSE)))</f>
        <v/>
      </c>
      <c r="W153" s="31" t="str">
        <f>IF(B153="","",IF(T153="Retired","Retired",IF(U153="","Never reviewed",IF(V153="","",IF(V153&lt;TODAY(),"Overdue",IF(V153-TODAY()&lt;=DUE_SOON_DAYS,"Due soon","Current"))))))</f>
        <v/>
      </c>
      <c r="X153" s="31" t="str">
        <f>IF(OR(B153="",T153="Retired"),"",IF(AND(J153="Restricted",Q153="No"),"Gap: encrypt",IF(AND(OR(J153="Confidential",J153="Restricted"),R153="No"),"Gap: enable MFA",IF(AND(P153="High",S153="No"),"Gap: back up",IF(OR(J153="",P153="",Q153="",R153="",S153=""),"Incomplete","OK")))))</f>
        <v/>
      </c>
      <c r="Y153" s="32" t="n"/>
      <c r="Z153" s="9" t="n"/>
    </row>
    <row r="154">
      <c r="A154" s="34" t="n"/>
      <c r="B154" s="34" t="n"/>
      <c r="C154" s="34" t="n"/>
      <c r="D154" s="34" t="n"/>
      <c r="E154" s="34" t="n"/>
      <c r="F154" s="34" t="n"/>
      <c r="G154" s="34" t="n"/>
      <c r="H154" s="34" t="n"/>
      <c r="I154" s="34" t="n"/>
      <c r="J154" s="34" t="n"/>
      <c r="K154" s="34" t="n"/>
      <c r="L154" s="34" t="n"/>
      <c r="M154" s="34" t="n"/>
      <c r="N154" s="34" t="n"/>
      <c r="O154" s="34" t="n"/>
      <c r="P154" s="31" t="str">
        <f>IF(COUNT(M154:O154)=0,"",IF(MAX(M154:O154)&gt;=3,"High",IF(MAX(M154:O154)=2,"Medium","Low")))</f>
        <v/>
      </c>
      <c r="Q154" s="34" t="n"/>
      <c r="R154" s="34" t="n"/>
      <c r="S154" s="34" t="n"/>
      <c r="T154" s="34" t="n"/>
      <c r="U154" s="35" t="n"/>
      <c r="V154" s="33" t="str">
        <f>IF(OR(U154="",P154="",T154="Retired"),"",EDATE(U154,VLOOKUP(P154,REVIEW_TABLE,2,FALSE)))</f>
        <v/>
      </c>
      <c r="W154" s="31" t="str">
        <f>IF(B154="","",IF(T154="Retired","Retired",IF(U154="","Never reviewed",IF(V154="","",IF(V154&lt;TODAY(),"Overdue",IF(V154-TODAY()&lt;=DUE_SOON_DAYS,"Due soon","Current"))))))</f>
        <v/>
      </c>
      <c r="X154" s="31" t="str">
        <f>IF(OR(B154="",T154="Retired"),"",IF(AND(J154="Restricted",Q154="No"),"Gap: encrypt",IF(AND(OR(J154="Confidential",J154="Restricted"),R154="No"),"Gap: enable MFA",IF(AND(P154="High",S154="No"),"Gap: back up",IF(OR(J154="",P154="",Q154="",R154="",S154=""),"Incomplete","OK")))))</f>
        <v/>
      </c>
      <c r="Y154" s="35" t="n"/>
      <c r="Z154" s="34" t="n"/>
    </row>
    <row r="155">
      <c r="A155" s="9" t="n"/>
      <c r="B155" s="9" t="n"/>
      <c r="C155" s="9" t="n"/>
      <c r="D155" s="9" t="n"/>
      <c r="E155" s="9" t="n"/>
      <c r="F155" s="9" t="n"/>
      <c r="G155" s="9" t="n"/>
      <c r="H155" s="9" t="n"/>
      <c r="I155" s="9" t="n"/>
      <c r="J155" s="9" t="n"/>
      <c r="K155" s="9" t="n"/>
      <c r="L155" s="9" t="n"/>
      <c r="M155" s="9" t="n"/>
      <c r="N155" s="9" t="n"/>
      <c r="O155" s="9" t="n"/>
      <c r="P155" s="31" t="str">
        <f>IF(COUNT(M155:O155)=0,"",IF(MAX(M155:O155)&gt;=3,"High",IF(MAX(M155:O155)=2,"Medium","Low")))</f>
        <v/>
      </c>
      <c r="Q155" s="9" t="n"/>
      <c r="R155" s="9" t="n"/>
      <c r="S155" s="9" t="n"/>
      <c r="T155" s="9" t="n"/>
      <c r="U155" s="32" t="n"/>
      <c r="V155" s="33" t="str">
        <f>IF(OR(U155="",P155="",T155="Retired"),"",EDATE(U155,VLOOKUP(P155,REVIEW_TABLE,2,FALSE)))</f>
        <v/>
      </c>
      <c r="W155" s="31" t="str">
        <f>IF(B155="","",IF(T155="Retired","Retired",IF(U155="","Never reviewed",IF(V155="","",IF(V155&lt;TODAY(),"Overdue",IF(V155-TODAY()&lt;=DUE_SOON_DAYS,"Due soon","Current"))))))</f>
        <v/>
      </c>
      <c r="X155" s="31" t="str">
        <f>IF(OR(B155="",T155="Retired"),"",IF(AND(J155="Restricted",Q155="No"),"Gap: encrypt",IF(AND(OR(J155="Confidential",J155="Restricted"),R155="No"),"Gap: enable MFA",IF(AND(P155="High",S155="No"),"Gap: back up",IF(OR(J155="",P155="",Q155="",R155="",S155=""),"Incomplete","OK")))))</f>
        <v/>
      </c>
      <c r="Y155" s="32" t="n"/>
      <c r="Z155" s="9" t="n"/>
    </row>
    <row r="156">
      <c r="A156" s="34" t="n"/>
      <c r="B156" s="34" t="n"/>
      <c r="C156" s="34" t="n"/>
      <c r="D156" s="34" t="n"/>
      <c r="E156" s="34" t="n"/>
      <c r="F156" s="34" t="n"/>
      <c r="G156" s="34" t="n"/>
      <c r="H156" s="34" t="n"/>
      <c r="I156" s="34" t="n"/>
      <c r="J156" s="34" t="n"/>
      <c r="K156" s="34" t="n"/>
      <c r="L156" s="34" t="n"/>
      <c r="M156" s="34" t="n"/>
      <c r="N156" s="34" t="n"/>
      <c r="O156" s="34" t="n"/>
      <c r="P156" s="31" t="str">
        <f>IF(COUNT(M156:O156)=0,"",IF(MAX(M156:O156)&gt;=3,"High",IF(MAX(M156:O156)=2,"Medium","Low")))</f>
        <v/>
      </c>
      <c r="Q156" s="34" t="n"/>
      <c r="R156" s="34" t="n"/>
      <c r="S156" s="34" t="n"/>
      <c r="T156" s="34" t="n"/>
      <c r="U156" s="35" t="n"/>
      <c r="V156" s="33" t="str">
        <f>IF(OR(U156="",P156="",T156="Retired"),"",EDATE(U156,VLOOKUP(P156,REVIEW_TABLE,2,FALSE)))</f>
        <v/>
      </c>
      <c r="W156" s="31" t="str">
        <f>IF(B156="","",IF(T156="Retired","Retired",IF(U156="","Never reviewed",IF(V156="","",IF(V156&lt;TODAY(),"Overdue",IF(V156-TODAY()&lt;=DUE_SOON_DAYS,"Due soon","Current"))))))</f>
        <v/>
      </c>
      <c r="X156" s="31" t="str">
        <f>IF(OR(B156="",T156="Retired"),"",IF(AND(J156="Restricted",Q156="No"),"Gap: encrypt",IF(AND(OR(J156="Confidential",J156="Restricted"),R156="No"),"Gap: enable MFA",IF(AND(P156="High",S156="No"),"Gap: back up",IF(OR(J156="",P156="",Q156="",R156="",S156=""),"Incomplete","OK")))))</f>
        <v/>
      </c>
      <c r="Y156" s="35" t="n"/>
      <c r="Z156" s="34" t="n"/>
    </row>
    <row r="157">
      <c r="A157" s="9" t="n"/>
      <c r="B157" s="9" t="n"/>
      <c r="C157" s="9" t="n"/>
      <c r="D157" s="9" t="n"/>
      <c r="E157" s="9" t="n"/>
      <c r="F157" s="9" t="n"/>
      <c r="G157" s="9" t="n"/>
      <c r="H157" s="9" t="n"/>
      <c r="I157" s="9" t="n"/>
      <c r="J157" s="9" t="n"/>
      <c r="K157" s="9" t="n"/>
      <c r="L157" s="9" t="n"/>
      <c r="M157" s="9" t="n"/>
      <c r="N157" s="9" t="n"/>
      <c r="O157" s="9" t="n"/>
      <c r="P157" s="31" t="str">
        <f>IF(COUNT(M157:O157)=0,"",IF(MAX(M157:O157)&gt;=3,"High",IF(MAX(M157:O157)=2,"Medium","Low")))</f>
        <v/>
      </c>
      <c r="Q157" s="9" t="n"/>
      <c r="R157" s="9" t="n"/>
      <c r="S157" s="9" t="n"/>
      <c r="T157" s="9" t="n"/>
      <c r="U157" s="32" t="n"/>
      <c r="V157" s="33" t="str">
        <f>IF(OR(U157="",P157="",T157="Retired"),"",EDATE(U157,VLOOKUP(P157,REVIEW_TABLE,2,FALSE)))</f>
        <v/>
      </c>
      <c r="W157" s="31" t="str">
        <f>IF(B157="","",IF(T157="Retired","Retired",IF(U157="","Never reviewed",IF(V157="","",IF(V157&lt;TODAY(),"Overdue",IF(V157-TODAY()&lt;=DUE_SOON_DAYS,"Due soon","Current"))))))</f>
        <v/>
      </c>
      <c r="X157" s="31" t="str">
        <f>IF(OR(B157="",T157="Retired"),"",IF(AND(J157="Restricted",Q157="No"),"Gap: encrypt",IF(AND(OR(J157="Confidential",J157="Restricted"),R157="No"),"Gap: enable MFA",IF(AND(P157="High",S157="No"),"Gap: back up",IF(OR(J157="",P157="",Q157="",R157="",S157=""),"Incomplete","OK")))))</f>
        <v/>
      </c>
      <c r="Y157" s="32" t="n"/>
      <c r="Z157" s="9" t="n"/>
    </row>
    <row r="158">
      <c r="A158" s="34" t="n"/>
      <c r="B158" s="34" t="n"/>
      <c r="C158" s="34" t="n"/>
      <c r="D158" s="34" t="n"/>
      <c r="E158" s="34" t="n"/>
      <c r="F158" s="34" t="n"/>
      <c r="G158" s="34" t="n"/>
      <c r="H158" s="34" t="n"/>
      <c r="I158" s="34" t="n"/>
      <c r="J158" s="34" t="n"/>
      <c r="K158" s="34" t="n"/>
      <c r="L158" s="34" t="n"/>
      <c r="M158" s="34" t="n"/>
      <c r="N158" s="34" t="n"/>
      <c r="O158" s="34" t="n"/>
      <c r="P158" s="31" t="str">
        <f>IF(COUNT(M158:O158)=0,"",IF(MAX(M158:O158)&gt;=3,"High",IF(MAX(M158:O158)=2,"Medium","Low")))</f>
        <v/>
      </c>
      <c r="Q158" s="34" t="n"/>
      <c r="R158" s="34" t="n"/>
      <c r="S158" s="34" t="n"/>
      <c r="T158" s="34" t="n"/>
      <c r="U158" s="35" t="n"/>
      <c r="V158" s="33" t="str">
        <f>IF(OR(U158="",P158="",T158="Retired"),"",EDATE(U158,VLOOKUP(P158,REVIEW_TABLE,2,FALSE)))</f>
        <v/>
      </c>
      <c r="W158" s="31" t="str">
        <f>IF(B158="","",IF(T158="Retired","Retired",IF(U158="","Never reviewed",IF(V158="","",IF(V158&lt;TODAY(),"Overdue",IF(V158-TODAY()&lt;=DUE_SOON_DAYS,"Due soon","Current"))))))</f>
        <v/>
      </c>
      <c r="X158" s="31" t="str">
        <f>IF(OR(B158="",T158="Retired"),"",IF(AND(J158="Restricted",Q158="No"),"Gap: encrypt",IF(AND(OR(J158="Confidential",J158="Restricted"),R158="No"),"Gap: enable MFA",IF(AND(P158="High",S158="No"),"Gap: back up",IF(OR(J158="",P158="",Q158="",R158="",S158=""),"Incomplete","OK")))))</f>
        <v/>
      </c>
      <c r="Y158" s="35" t="n"/>
      <c r="Z158" s="34" t="n"/>
    </row>
    <row r="159">
      <c r="A159" s="9" t="n"/>
      <c r="B159" s="9" t="n"/>
      <c r="C159" s="9" t="n"/>
      <c r="D159" s="9" t="n"/>
      <c r="E159" s="9" t="n"/>
      <c r="F159" s="9" t="n"/>
      <c r="G159" s="9" t="n"/>
      <c r="H159" s="9" t="n"/>
      <c r="I159" s="9" t="n"/>
      <c r="J159" s="9" t="n"/>
      <c r="K159" s="9" t="n"/>
      <c r="L159" s="9" t="n"/>
      <c r="M159" s="9" t="n"/>
      <c r="N159" s="9" t="n"/>
      <c r="O159" s="9" t="n"/>
      <c r="P159" s="31" t="str">
        <f>IF(COUNT(M159:O159)=0,"",IF(MAX(M159:O159)&gt;=3,"High",IF(MAX(M159:O159)=2,"Medium","Low")))</f>
        <v/>
      </c>
      <c r="Q159" s="9" t="n"/>
      <c r="R159" s="9" t="n"/>
      <c r="S159" s="9" t="n"/>
      <c r="T159" s="9" t="n"/>
      <c r="U159" s="32" t="n"/>
      <c r="V159" s="33" t="str">
        <f>IF(OR(U159="",P159="",T159="Retired"),"",EDATE(U159,VLOOKUP(P159,REVIEW_TABLE,2,FALSE)))</f>
        <v/>
      </c>
      <c r="W159" s="31" t="str">
        <f>IF(B159="","",IF(T159="Retired","Retired",IF(U159="","Never reviewed",IF(V159="","",IF(V159&lt;TODAY(),"Overdue",IF(V159-TODAY()&lt;=DUE_SOON_DAYS,"Due soon","Current"))))))</f>
        <v/>
      </c>
      <c r="X159" s="31" t="str">
        <f>IF(OR(B159="",T159="Retired"),"",IF(AND(J159="Restricted",Q159="No"),"Gap: encrypt",IF(AND(OR(J159="Confidential",J159="Restricted"),R159="No"),"Gap: enable MFA",IF(AND(P159="High",S159="No"),"Gap: back up",IF(OR(J159="",P159="",Q159="",R159="",S159=""),"Incomplete","OK")))))</f>
        <v/>
      </c>
      <c r="Y159" s="32" t="n"/>
      <c r="Z159" s="9" t="n"/>
    </row>
    <row r="160">
      <c r="A160" s="34" t="n"/>
      <c r="B160" s="34" t="n"/>
      <c r="C160" s="34" t="n"/>
      <c r="D160" s="34" t="n"/>
      <c r="E160" s="34" t="n"/>
      <c r="F160" s="34" t="n"/>
      <c r="G160" s="34" t="n"/>
      <c r="H160" s="34" t="n"/>
      <c r="I160" s="34" t="n"/>
      <c r="J160" s="34" t="n"/>
      <c r="K160" s="34" t="n"/>
      <c r="L160" s="34" t="n"/>
      <c r="M160" s="34" t="n"/>
      <c r="N160" s="34" t="n"/>
      <c r="O160" s="34" t="n"/>
      <c r="P160" s="31" t="str">
        <f>IF(COUNT(M160:O160)=0,"",IF(MAX(M160:O160)&gt;=3,"High",IF(MAX(M160:O160)=2,"Medium","Low")))</f>
        <v/>
      </c>
      <c r="Q160" s="34" t="n"/>
      <c r="R160" s="34" t="n"/>
      <c r="S160" s="34" t="n"/>
      <c r="T160" s="34" t="n"/>
      <c r="U160" s="35" t="n"/>
      <c r="V160" s="33" t="str">
        <f>IF(OR(U160="",P160="",T160="Retired"),"",EDATE(U160,VLOOKUP(P160,REVIEW_TABLE,2,FALSE)))</f>
        <v/>
      </c>
      <c r="W160" s="31" t="str">
        <f>IF(B160="","",IF(T160="Retired","Retired",IF(U160="","Never reviewed",IF(V160="","",IF(V160&lt;TODAY(),"Overdue",IF(V160-TODAY()&lt;=DUE_SOON_DAYS,"Due soon","Current"))))))</f>
        <v/>
      </c>
      <c r="X160" s="31" t="str">
        <f>IF(OR(B160="",T160="Retired"),"",IF(AND(J160="Restricted",Q160="No"),"Gap: encrypt",IF(AND(OR(J160="Confidential",J160="Restricted"),R160="No"),"Gap: enable MFA",IF(AND(P160="High",S160="No"),"Gap: back up",IF(OR(J160="",P160="",Q160="",R160="",S160=""),"Incomplete","OK")))))</f>
        <v/>
      </c>
      <c r="Y160" s="35" t="n"/>
      <c r="Z160" s="34" t="n"/>
    </row>
    <row r="161">
      <c r="A161" s="9" t="n"/>
      <c r="B161" s="9" t="n"/>
      <c r="C161" s="9" t="n"/>
      <c r="D161" s="9" t="n"/>
      <c r="E161" s="9" t="n"/>
      <c r="F161" s="9" t="n"/>
      <c r="G161" s="9" t="n"/>
      <c r="H161" s="9" t="n"/>
      <c r="I161" s="9" t="n"/>
      <c r="J161" s="9" t="n"/>
      <c r="K161" s="9" t="n"/>
      <c r="L161" s="9" t="n"/>
      <c r="M161" s="9" t="n"/>
      <c r="N161" s="9" t="n"/>
      <c r="O161" s="9" t="n"/>
      <c r="P161" s="31" t="str">
        <f>IF(COUNT(M161:O161)=0,"",IF(MAX(M161:O161)&gt;=3,"High",IF(MAX(M161:O161)=2,"Medium","Low")))</f>
        <v/>
      </c>
      <c r="Q161" s="9" t="n"/>
      <c r="R161" s="9" t="n"/>
      <c r="S161" s="9" t="n"/>
      <c r="T161" s="9" t="n"/>
      <c r="U161" s="32" t="n"/>
      <c r="V161" s="33" t="str">
        <f>IF(OR(U161="",P161="",T161="Retired"),"",EDATE(U161,VLOOKUP(P161,REVIEW_TABLE,2,FALSE)))</f>
        <v/>
      </c>
      <c r="W161" s="31" t="str">
        <f>IF(B161="","",IF(T161="Retired","Retired",IF(U161="","Never reviewed",IF(V161="","",IF(V161&lt;TODAY(),"Overdue",IF(V161-TODAY()&lt;=DUE_SOON_DAYS,"Due soon","Current"))))))</f>
        <v/>
      </c>
      <c r="X161" s="31" t="str">
        <f>IF(OR(B161="",T161="Retired"),"",IF(AND(J161="Restricted",Q161="No"),"Gap: encrypt",IF(AND(OR(J161="Confidential",J161="Restricted"),R161="No"),"Gap: enable MFA",IF(AND(P161="High",S161="No"),"Gap: back up",IF(OR(J161="",P161="",Q161="",R161="",S161=""),"Incomplete","OK")))))</f>
        <v/>
      </c>
      <c r="Y161" s="32" t="n"/>
      <c r="Z161" s="9" t="n"/>
    </row>
    <row r="162">
      <c r="A162" s="34" t="n"/>
      <c r="B162" s="34" t="n"/>
      <c r="C162" s="34" t="n"/>
      <c r="D162" s="34" t="n"/>
      <c r="E162" s="34" t="n"/>
      <c r="F162" s="34" t="n"/>
      <c r="G162" s="34" t="n"/>
      <c r="H162" s="34" t="n"/>
      <c r="I162" s="34" t="n"/>
      <c r="J162" s="34" t="n"/>
      <c r="K162" s="34" t="n"/>
      <c r="L162" s="34" t="n"/>
      <c r="M162" s="34" t="n"/>
      <c r="N162" s="34" t="n"/>
      <c r="O162" s="34" t="n"/>
      <c r="P162" s="31" t="str">
        <f>IF(COUNT(M162:O162)=0,"",IF(MAX(M162:O162)&gt;=3,"High",IF(MAX(M162:O162)=2,"Medium","Low")))</f>
        <v/>
      </c>
      <c r="Q162" s="34" t="n"/>
      <c r="R162" s="34" t="n"/>
      <c r="S162" s="34" t="n"/>
      <c r="T162" s="34" t="n"/>
      <c r="U162" s="35" t="n"/>
      <c r="V162" s="33" t="str">
        <f>IF(OR(U162="",P162="",T162="Retired"),"",EDATE(U162,VLOOKUP(P162,REVIEW_TABLE,2,FALSE)))</f>
        <v/>
      </c>
      <c r="W162" s="31" t="str">
        <f>IF(B162="","",IF(T162="Retired","Retired",IF(U162="","Never reviewed",IF(V162="","",IF(V162&lt;TODAY(),"Overdue",IF(V162-TODAY()&lt;=DUE_SOON_DAYS,"Due soon","Current"))))))</f>
        <v/>
      </c>
      <c r="X162" s="31" t="str">
        <f>IF(OR(B162="",T162="Retired"),"",IF(AND(J162="Restricted",Q162="No"),"Gap: encrypt",IF(AND(OR(J162="Confidential",J162="Restricted"),R162="No"),"Gap: enable MFA",IF(AND(P162="High",S162="No"),"Gap: back up",IF(OR(J162="",P162="",Q162="",R162="",S162=""),"Incomplete","OK")))))</f>
        <v/>
      </c>
      <c r="Y162" s="35" t="n"/>
      <c r="Z162" s="34" t="n"/>
    </row>
    <row r="163">
      <c r="A163" s="9" t="n"/>
      <c r="B163" s="9" t="n"/>
      <c r="C163" s="9" t="n"/>
      <c r="D163" s="9" t="n"/>
      <c r="E163" s="9" t="n"/>
      <c r="F163" s="9" t="n"/>
      <c r="G163" s="9" t="n"/>
      <c r="H163" s="9" t="n"/>
      <c r="I163" s="9" t="n"/>
      <c r="J163" s="9" t="n"/>
      <c r="K163" s="9" t="n"/>
      <c r="L163" s="9" t="n"/>
      <c r="M163" s="9" t="n"/>
      <c r="N163" s="9" t="n"/>
      <c r="O163" s="9" t="n"/>
      <c r="P163" s="31" t="str">
        <f>IF(COUNT(M163:O163)=0,"",IF(MAX(M163:O163)&gt;=3,"High",IF(MAX(M163:O163)=2,"Medium","Low")))</f>
        <v/>
      </c>
      <c r="Q163" s="9" t="n"/>
      <c r="R163" s="9" t="n"/>
      <c r="S163" s="9" t="n"/>
      <c r="T163" s="9" t="n"/>
      <c r="U163" s="32" t="n"/>
      <c r="V163" s="33" t="str">
        <f>IF(OR(U163="",P163="",T163="Retired"),"",EDATE(U163,VLOOKUP(P163,REVIEW_TABLE,2,FALSE)))</f>
        <v/>
      </c>
      <c r="W163" s="31" t="str">
        <f>IF(B163="","",IF(T163="Retired","Retired",IF(U163="","Never reviewed",IF(V163="","",IF(V163&lt;TODAY(),"Overdue",IF(V163-TODAY()&lt;=DUE_SOON_DAYS,"Due soon","Current"))))))</f>
        <v/>
      </c>
      <c r="X163" s="31" t="str">
        <f>IF(OR(B163="",T163="Retired"),"",IF(AND(J163="Restricted",Q163="No"),"Gap: encrypt",IF(AND(OR(J163="Confidential",J163="Restricted"),R163="No"),"Gap: enable MFA",IF(AND(P163="High",S163="No"),"Gap: back up",IF(OR(J163="",P163="",Q163="",R163="",S163=""),"Incomplete","OK")))))</f>
        <v/>
      </c>
      <c r="Y163" s="32" t="n"/>
      <c r="Z163" s="9" t="n"/>
    </row>
    <row r="164">
      <c r="A164" s="34" t="n"/>
      <c r="B164" s="34" t="n"/>
      <c r="C164" s="34" t="n"/>
      <c r="D164" s="34" t="n"/>
      <c r="E164" s="34" t="n"/>
      <c r="F164" s="34" t="n"/>
      <c r="G164" s="34" t="n"/>
      <c r="H164" s="34" t="n"/>
      <c r="I164" s="34" t="n"/>
      <c r="J164" s="34" t="n"/>
      <c r="K164" s="34" t="n"/>
      <c r="L164" s="34" t="n"/>
      <c r="M164" s="34" t="n"/>
      <c r="N164" s="34" t="n"/>
      <c r="O164" s="34" t="n"/>
      <c r="P164" s="31" t="str">
        <f>IF(COUNT(M164:O164)=0,"",IF(MAX(M164:O164)&gt;=3,"High",IF(MAX(M164:O164)=2,"Medium","Low")))</f>
        <v/>
      </c>
      <c r="Q164" s="34" t="n"/>
      <c r="R164" s="34" t="n"/>
      <c r="S164" s="34" t="n"/>
      <c r="T164" s="34" t="n"/>
      <c r="U164" s="35" t="n"/>
      <c r="V164" s="33" t="str">
        <f>IF(OR(U164="",P164="",T164="Retired"),"",EDATE(U164,VLOOKUP(P164,REVIEW_TABLE,2,FALSE)))</f>
        <v/>
      </c>
      <c r="W164" s="31" t="str">
        <f>IF(B164="","",IF(T164="Retired","Retired",IF(U164="","Never reviewed",IF(V164="","",IF(V164&lt;TODAY(),"Overdue",IF(V164-TODAY()&lt;=DUE_SOON_DAYS,"Due soon","Current"))))))</f>
        <v/>
      </c>
      <c r="X164" s="31" t="str">
        <f>IF(OR(B164="",T164="Retired"),"",IF(AND(J164="Restricted",Q164="No"),"Gap: encrypt",IF(AND(OR(J164="Confidential",J164="Restricted"),R164="No"),"Gap: enable MFA",IF(AND(P164="High",S164="No"),"Gap: back up",IF(OR(J164="",P164="",Q164="",R164="",S164=""),"Incomplete","OK")))))</f>
        <v/>
      </c>
      <c r="Y164" s="35" t="n"/>
      <c r="Z164" s="34" t="n"/>
    </row>
    <row r="165">
      <c r="A165" s="9" t="n"/>
      <c r="B165" s="9" t="n"/>
      <c r="C165" s="9" t="n"/>
      <c r="D165" s="9" t="n"/>
      <c r="E165" s="9" t="n"/>
      <c r="F165" s="9" t="n"/>
      <c r="G165" s="9" t="n"/>
      <c r="H165" s="9" t="n"/>
      <c r="I165" s="9" t="n"/>
      <c r="J165" s="9" t="n"/>
      <c r="K165" s="9" t="n"/>
      <c r="L165" s="9" t="n"/>
      <c r="M165" s="9" t="n"/>
      <c r="N165" s="9" t="n"/>
      <c r="O165" s="9" t="n"/>
      <c r="P165" s="31" t="str">
        <f>IF(COUNT(M165:O165)=0,"",IF(MAX(M165:O165)&gt;=3,"High",IF(MAX(M165:O165)=2,"Medium","Low")))</f>
        <v/>
      </c>
      <c r="Q165" s="9" t="n"/>
      <c r="R165" s="9" t="n"/>
      <c r="S165" s="9" t="n"/>
      <c r="T165" s="9" t="n"/>
      <c r="U165" s="32" t="n"/>
      <c r="V165" s="33" t="str">
        <f>IF(OR(U165="",P165="",T165="Retired"),"",EDATE(U165,VLOOKUP(P165,REVIEW_TABLE,2,FALSE)))</f>
        <v/>
      </c>
      <c r="W165" s="31" t="str">
        <f>IF(B165="","",IF(T165="Retired","Retired",IF(U165="","Never reviewed",IF(V165="","",IF(V165&lt;TODAY(),"Overdue",IF(V165-TODAY()&lt;=DUE_SOON_DAYS,"Due soon","Current"))))))</f>
        <v/>
      </c>
      <c r="X165" s="31" t="str">
        <f>IF(OR(B165="",T165="Retired"),"",IF(AND(J165="Restricted",Q165="No"),"Gap: encrypt",IF(AND(OR(J165="Confidential",J165="Restricted"),R165="No"),"Gap: enable MFA",IF(AND(P165="High",S165="No"),"Gap: back up",IF(OR(J165="",P165="",Q165="",R165="",S165=""),"Incomplete","OK")))))</f>
        <v/>
      </c>
      <c r="Y165" s="32" t="n"/>
      <c r="Z165" s="9" t="n"/>
    </row>
    <row r="166">
      <c r="A166" s="34" t="n"/>
      <c r="B166" s="34" t="n"/>
      <c r="C166" s="34" t="n"/>
      <c r="D166" s="34" t="n"/>
      <c r="E166" s="34" t="n"/>
      <c r="F166" s="34" t="n"/>
      <c r="G166" s="34" t="n"/>
      <c r="H166" s="34" t="n"/>
      <c r="I166" s="34" t="n"/>
      <c r="J166" s="34" t="n"/>
      <c r="K166" s="34" t="n"/>
      <c r="L166" s="34" t="n"/>
      <c r="M166" s="34" t="n"/>
      <c r="N166" s="34" t="n"/>
      <c r="O166" s="34" t="n"/>
      <c r="P166" s="31" t="str">
        <f>IF(COUNT(M166:O166)=0,"",IF(MAX(M166:O166)&gt;=3,"High",IF(MAX(M166:O166)=2,"Medium","Low")))</f>
        <v/>
      </c>
      <c r="Q166" s="34" t="n"/>
      <c r="R166" s="34" t="n"/>
      <c r="S166" s="34" t="n"/>
      <c r="T166" s="34" t="n"/>
      <c r="U166" s="35" t="n"/>
      <c r="V166" s="33" t="str">
        <f>IF(OR(U166="",P166="",T166="Retired"),"",EDATE(U166,VLOOKUP(P166,REVIEW_TABLE,2,FALSE)))</f>
        <v/>
      </c>
      <c r="W166" s="31" t="str">
        <f>IF(B166="","",IF(T166="Retired","Retired",IF(U166="","Never reviewed",IF(V166="","",IF(V166&lt;TODAY(),"Overdue",IF(V166-TODAY()&lt;=DUE_SOON_DAYS,"Due soon","Current"))))))</f>
        <v/>
      </c>
      <c r="X166" s="31" t="str">
        <f>IF(OR(B166="",T166="Retired"),"",IF(AND(J166="Restricted",Q166="No"),"Gap: encrypt",IF(AND(OR(J166="Confidential",J166="Restricted"),R166="No"),"Gap: enable MFA",IF(AND(P166="High",S166="No"),"Gap: back up",IF(OR(J166="",P166="",Q166="",R166="",S166=""),"Incomplete","OK")))))</f>
        <v/>
      </c>
      <c r="Y166" s="35" t="n"/>
      <c r="Z166" s="34" t="n"/>
    </row>
    <row r="167">
      <c r="A167" s="9" t="n"/>
      <c r="B167" s="9" t="n"/>
      <c r="C167" s="9" t="n"/>
      <c r="D167" s="9" t="n"/>
      <c r="E167" s="9" t="n"/>
      <c r="F167" s="9" t="n"/>
      <c r="G167" s="9" t="n"/>
      <c r="H167" s="9" t="n"/>
      <c r="I167" s="9" t="n"/>
      <c r="J167" s="9" t="n"/>
      <c r="K167" s="9" t="n"/>
      <c r="L167" s="9" t="n"/>
      <c r="M167" s="9" t="n"/>
      <c r="N167" s="9" t="n"/>
      <c r="O167" s="9" t="n"/>
      <c r="P167" s="31" t="str">
        <f>IF(COUNT(M167:O167)=0,"",IF(MAX(M167:O167)&gt;=3,"High",IF(MAX(M167:O167)=2,"Medium","Low")))</f>
        <v/>
      </c>
      <c r="Q167" s="9" t="n"/>
      <c r="R167" s="9" t="n"/>
      <c r="S167" s="9" t="n"/>
      <c r="T167" s="9" t="n"/>
      <c r="U167" s="32" t="n"/>
      <c r="V167" s="33" t="str">
        <f>IF(OR(U167="",P167="",T167="Retired"),"",EDATE(U167,VLOOKUP(P167,REVIEW_TABLE,2,FALSE)))</f>
        <v/>
      </c>
      <c r="W167" s="31" t="str">
        <f>IF(B167="","",IF(T167="Retired","Retired",IF(U167="","Never reviewed",IF(V167="","",IF(V167&lt;TODAY(),"Overdue",IF(V167-TODAY()&lt;=DUE_SOON_DAYS,"Due soon","Current"))))))</f>
        <v/>
      </c>
      <c r="X167" s="31" t="str">
        <f>IF(OR(B167="",T167="Retired"),"",IF(AND(J167="Restricted",Q167="No"),"Gap: encrypt",IF(AND(OR(J167="Confidential",J167="Restricted"),R167="No"),"Gap: enable MFA",IF(AND(P167="High",S167="No"),"Gap: back up",IF(OR(J167="",P167="",Q167="",R167="",S167=""),"Incomplete","OK")))))</f>
        <v/>
      </c>
      <c r="Y167" s="32" t="n"/>
      <c r="Z167" s="9" t="n"/>
    </row>
    <row r="168">
      <c r="A168" s="34" t="n"/>
      <c r="B168" s="34" t="n"/>
      <c r="C168" s="34" t="n"/>
      <c r="D168" s="34" t="n"/>
      <c r="E168" s="34" t="n"/>
      <c r="F168" s="34" t="n"/>
      <c r="G168" s="34" t="n"/>
      <c r="H168" s="34" t="n"/>
      <c r="I168" s="34" t="n"/>
      <c r="J168" s="34" t="n"/>
      <c r="K168" s="34" t="n"/>
      <c r="L168" s="34" t="n"/>
      <c r="M168" s="34" t="n"/>
      <c r="N168" s="34" t="n"/>
      <c r="O168" s="34" t="n"/>
      <c r="P168" s="31" t="str">
        <f>IF(COUNT(M168:O168)=0,"",IF(MAX(M168:O168)&gt;=3,"High",IF(MAX(M168:O168)=2,"Medium","Low")))</f>
        <v/>
      </c>
      <c r="Q168" s="34" t="n"/>
      <c r="R168" s="34" t="n"/>
      <c r="S168" s="34" t="n"/>
      <c r="T168" s="34" t="n"/>
      <c r="U168" s="35" t="n"/>
      <c r="V168" s="33" t="str">
        <f>IF(OR(U168="",P168="",T168="Retired"),"",EDATE(U168,VLOOKUP(P168,REVIEW_TABLE,2,FALSE)))</f>
        <v/>
      </c>
      <c r="W168" s="31" t="str">
        <f>IF(B168="","",IF(T168="Retired","Retired",IF(U168="","Never reviewed",IF(V168="","",IF(V168&lt;TODAY(),"Overdue",IF(V168-TODAY()&lt;=DUE_SOON_DAYS,"Due soon","Current"))))))</f>
        <v/>
      </c>
      <c r="X168" s="31" t="str">
        <f>IF(OR(B168="",T168="Retired"),"",IF(AND(J168="Restricted",Q168="No"),"Gap: encrypt",IF(AND(OR(J168="Confidential",J168="Restricted"),R168="No"),"Gap: enable MFA",IF(AND(P168="High",S168="No"),"Gap: back up",IF(OR(J168="",P168="",Q168="",R168="",S168=""),"Incomplete","OK")))))</f>
        <v/>
      </c>
      <c r="Y168" s="35" t="n"/>
      <c r="Z168" s="34" t="n"/>
    </row>
    <row r="169">
      <c r="A169" s="9" t="n"/>
      <c r="B169" s="9" t="n"/>
      <c r="C169" s="9" t="n"/>
      <c r="D169" s="9" t="n"/>
      <c r="E169" s="9" t="n"/>
      <c r="F169" s="9" t="n"/>
      <c r="G169" s="9" t="n"/>
      <c r="H169" s="9" t="n"/>
      <c r="I169" s="9" t="n"/>
      <c r="J169" s="9" t="n"/>
      <c r="K169" s="9" t="n"/>
      <c r="L169" s="9" t="n"/>
      <c r="M169" s="9" t="n"/>
      <c r="N169" s="9" t="n"/>
      <c r="O169" s="9" t="n"/>
      <c r="P169" s="31" t="str">
        <f>IF(COUNT(M169:O169)=0,"",IF(MAX(M169:O169)&gt;=3,"High",IF(MAX(M169:O169)=2,"Medium","Low")))</f>
        <v/>
      </c>
      <c r="Q169" s="9" t="n"/>
      <c r="R169" s="9" t="n"/>
      <c r="S169" s="9" t="n"/>
      <c r="T169" s="9" t="n"/>
      <c r="U169" s="32" t="n"/>
      <c r="V169" s="33" t="str">
        <f>IF(OR(U169="",P169="",T169="Retired"),"",EDATE(U169,VLOOKUP(P169,REVIEW_TABLE,2,FALSE)))</f>
        <v/>
      </c>
      <c r="W169" s="31" t="str">
        <f>IF(B169="","",IF(T169="Retired","Retired",IF(U169="","Never reviewed",IF(V169="","",IF(V169&lt;TODAY(),"Overdue",IF(V169-TODAY()&lt;=DUE_SOON_DAYS,"Due soon","Current"))))))</f>
        <v/>
      </c>
      <c r="X169" s="31" t="str">
        <f>IF(OR(B169="",T169="Retired"),"",IF(AND(J169="Restricted",Q169="No"),"Gap: encrypt",IF(AND(OR(J169="Confidential",J169="Restricted"),R169="No"),"Gap: enable MFA",IF(AND(P169="High",S169="No"),"Gap: back up",IF(OR(J169="",P169="",Q169="",R169="",S169=""),"Incomplete","OK")))))</f>
        <v/>
      </c>
      <c r="Y169" s="32" t="n"/>
      <c r="Z169" s="9" t="n"/>
    </row>
    <row r="170">
      <c r="A170" s="34" t="n"/>
      <c r="B170" s="34" t="n"/>
      <c r="C170" s="34" t="n"/>
      <c r="D170" s="34" t="n"/>
      <c r="E170" s="34" t="n"/>
      <c r="F170" s="34" t="n"/>
      <c r="G170" s="34" t="n"/>
      <c r="H170" s="34" t="n"/>
      <c r="I170" s="34" t="n"/>
      <c r="J170" s="34" t="n"/>
      <c r="K170" s="34" t="n"/>
      <c r="L170" s="34" t="n"/>
      <c r="M170" s="34" t="n"/>
      <c r="N170" s="34" t="n"/>
      <c r="O170" s="34" t="n"/>
      <c r="P170" s="31" t="str">
        <f>IF(COUNT(M170:O170)=0,"",IF(MAX(M170:O170)&gt;=3,"High",IF(MAX(M170:O170)=2,"Medium","Low")))</f>
        <v/>
      </c>
      <c r="Q170" s="34" t="n"/>
      <c r="R170" s="34" t="n"/>
      <c r="S170" s="34" t="n"/>
      <c r="T170" s="34" t="n"/>
      <c r="U170" s="35" t="n"/>
      <c r="V170" s="33" t="str">
        <f>IF(OR(U170="",P170="",T170="Retired"),"",EDATE(U170,VLOOKUP(P170,REVIEW_TABLE,2,FALSE)))</f>
        <v/>
      </c>
      <c r="W170" s="31" t="str">
        <f>IF(B170="","",IF(T170="Retired","Retired",IF(U170="","Never reviewed",IF(V170="","",IF(V170&lt;TODAY(),"Overdue",IF(V170-TODAY()&lt;=DUE_SOON_DAYS,"Due soon","Current"))))))</f>
        <v/>
      </c>
      <c r="X170" s="31" t="str">
        <f>IF(OR(B170="",T170="Retired"),"",IF(AND(J170="Restricted",Q170="No"),"Gap: encrypt",IF(AND(OR(J170="Confidential",J170="Restricted"),R170="No"),"Gap: enable MFA",IF(AND(P170="High",S170="No"),"Gap: back up",IF(OR(J170="",P170="",Q170="",R170="",S170=""),"Incomplete","OK")))))</f>
        <v/>
      </c>
      <c r="Y170" s="35" t="n"/>
      <c r="Z170" s="34" t="n"/>
    </row>
    <row r="171">
      <c r="A171" s="9" t="n"/>
      <c r="B171" s="9" t="n"/>
      <c r="C171" s="9" t="n"/>
      <c r="D171" s="9" t="n"/>
      <c r="E171" s="9" t="n"/>
      <c r="F171" s="9" t="n"/>
      <c r="G171" s="9" t="n"/>
      <c r="H171" s="9" t="n"/>
      <c r="I171" s="9" t="n"/>
      <c r="J171" s="9" t="n"/>
      <c r="K171" s="9" t="n"/>
      <c r="L171" s="9" t="n"/>
      <c r="M171" s="9" t="n"/>
      <c r="N171" s="9" t="n"/>
      <c r="O171" s="9" t="n"/>
      <c r="P171" s="31" t="str">
        <f>IF(COUNT(M171:O171)=0,"",IF(MAX(M171:O171)&gt;=3,"High",IF(MAX(M171:O171)=2,"Medium","Low")))</f>
        <v/>
      </c>
      <c r="Q171" s="9" t="n"/>
      <c r="R171" s="9" t="n"/>
      <c r="S171" s="9" t="n"/>
      <c r="T171" s="9" t="n"/>
      <c r="U171" s="32" t="n"/>
      <c r="V171" s="33" t="str">
        <f>IF(OR(U171="",P171="",T171="Retired"),"",EDATE(U171,VLOOKUP(P171,REVIEW_TABLE,2,FALSE)))</f>
        <v/>
      </c>
      <c r="W171" s="31" t="str">
        <f>IF(B171="","",IF(T171="Retired","Retired",IF(U171="","Never reviewed",IF(V171="","",IF(V171&lt;TODAY(),"Overdue",IF(V171-TODAY()&lt;=DUE_SOON_DAYS,"Due soon","Current"))))))</f>
        <v/>
      </c>
      <c r="X171" s="31" t="str">
        <f>IF(OR(B171="",T171="Retired"),"",IF(AND(J171="Restricted",Q171="No"),"Gap: encrypt",IF(AND(OR(J171="Confidential",J171="Restricted"),R171="No"),"Gap: enable MFA",IF(AND(P171="High",S171="No"),"Gap: back up",IF(OR(J171="",P171="",Q171="",R171="",S171=""),"Incomplete","OK")))))</f>
        <v/>
      </c>
      <c r="Y171" s="32" t="n"/>
      <c r="Z171" s="9" t="n"/>
    </row>
    <row r="172">
      <c r="A172" s="34" t="n"/>
      <c r="B172" s="34" t="n"/>
      <c r="C172" s="34" t="n"/>
      <c r="D172" s="34" t="n"/>
      <c r="E172" s="34" t="n"/>
      <c r="F172" s="34" t="n"/>
      <c r="G172" s="34" t="n"/>
      <c r="H172" s="34" t="n"/>
      <c r="I172" s="34" t="n"/>
      <c r="J172" s="34" t="n"/>
      <c r="K172" s="34" t="n"/>
      <c r="L172" s="34" t="n"/>
      <c r="M172" s="34" t="n"/>
      <c r="N172" s="34" t="n"/>
      <c r="O172" s="34" t="n"/>
      <c r="P172" s="31" t="str">
        <f>IF(COUNT(M172:O172)=0,"",IF(MAX(M172:O172)&gt;=3,"High",IF(MAX(M172:O172)=2,"Medium","Low")))</f>
        <v/>
      </c>
      <c r="Q172" s="34" t="n"/>
      <c r="R172" s="34" t="n"/>
      <c r="S172" s="34" t="n"/>
      <c r="T172" s="34" t="n"/>
      <c r="U172" s="35" t="n"/>
      <c r="V172" s="33" t="str">
        <f>IF(OR(U172="",P172="",T172="Retired"),"",EDATE(U172,VLOOKUP(P172,REVIEW_TABLE,2,FALSE)))</f>
        <v/>
      </c>
      <c r="W172" s="31" t="str">
        <f>IF(B172="","",IF(T172="Retired","Retired",IF(U172="","Never reviewed",IF(V172="","",IF(V172&lt;TODAY(),"Overdue",IF(V172-TODAY()&lt;=DUE_SOON_DAYS,"Due soon","Current"))))))</f>
        <v/>
      </c>
      <c r="X172" s="31" t="str">
        <f>IF(OR(B172="",T172="Retired"),"",IF(AND(J172="Restricted",Q172="No"),"Gap: encrypt",IF(AND(OR(J172="Confidential",J172="Restricted"),R172="No"),"Gap: enable MFA",IF(AND(P172="High",S172="No"),"Gap: back up",IF(OR(J172="",P172="",Q172="",R172="",S172=""),"Incomplete","OK")))))</f>
        <v/>
      </c>
      <c r="Y172" s="35" t="n"/>
      <c r="Z172" s="34" t="n"/>
    </row>
    <row r="173">
      <c r="A173" s="9" t="n"/>
      <c r="B173" s="9" t="n"/>
      <c r="C173" s="9" t="n"/>
      <c r="D173" s="9" t="n"/>
      <c r="E173" s="9" t="n"/>
      <c r="F173" s="9" t="n"/>
      <c r="G173" s="9" t="n"/>
      <c r="H173" s="9" t="n"/>
      <c r="I173" s="9" t="n"/>
      <c r="J173" s="9" t="n"/>
      <c r="K173" s="9" t="n"/>
      <c r="L173" s="9" t="n"/>
      <c r="M173" s="9" t="n"/>
      <c r="N173" s="9" t="n"/>
      <c r="O173" s="9" t="n"/>
      <c r="P173" s="31" t="str">
        <f>IF(COUNT(M173:O173)=0,"",IF(MAX(M173:O173)&gt;=3,"High",IF(MAX(M173:O173)=2,"Medium","Low")))</f>
        <v/>
      </c>
      <c r="Q173" s="9" t="n"/>
      <c r="R173" s="9" t="n"/>
      <c r="S173" s="9" t="n"/>
      <c r="T173" s="9" t="n"/>
      <c r="U173" s="32" t="n"/>
      <c r="V173" s="33" t="str">
        <f>IF(OR(U173="",P173="",T173="Retired"),"",EDATE(U173,VLOOKUP(P173,REVIEW_TABLE,2,FALSE)))</f>
        <v/>
      </c>
      <c r="W173" s="31" t="str">
        <f>IF(B173="","",IF(T173="Retired","Retired",IF(U173="","Never reviewed",IF(V173="","",IF(V173&lt;TODAY(),"Overdue",IF(V173-TODAY()&lt;=DUE_SOON_DAYS,"Due soon","Current"))))))</f>
        <v/>
      </c>
      <c r="X173" s="31" t="str">
        <f>IF(OR(B173="",T173="Retired"),"",IF(AND(J173="Restricted",Q173="No"),"Gap: encrypt",IF(AND(OR(J173="Confidential",J173="Restricted"),R173="No"),"Gap: enable MFA",IF(AND(P173="High",S173="No"),"Gap: back up",IF(OR(J173="",P173="",Q173="",R173="",S173=""),"Incomplete","OK")))))</f>
        <v/>
      </c>
      <c r="Y173" s="32" t="n"/>
      <c r="Z173" s="9" t="n"/>
    </row>
    <row r="174">
      <c r="A174" s="34" t="n"/>
      <c r="B174" s="34" t="n"/>
      <c r="C174" s="34" t="n"/>
      <c r="D174" s="34" t="n"/>
      <c r="E174" s="34" t="n"/>
      <c r="F174" s="34" t="n"/>
      <c r="G174" s="34" t="n"/>
      <c r="H174" s="34" t="n"/>
      <c r="I174" s="34" t="n"/>
      <c r="J174" s="34" t="n"/>
      <c r="K174" s="34" t="n"/>
      <c r="L174" s="34" t="n"/>
      <c r="M174" s="34" t="n"/>
      <c r="N174" s="34" t="n"/>
      <c r="O174" s="34" t="n"/>
      <c r="P174" s="31" t="str">
        <f>IF(COUNT(M174:O174)=0,"",IF(MAX(M174:O174)&gt;=3,"High",IF(MAX(M174:O174)=2,"Medium","Low")))</f>
        <v/>
      </c>
      <c r="Q174" s="34" t="n"/>
      <c r="R174" s="34" t="n"/>
      <c r="S174" s="34" t="n"/>
      <c r="T174" s="34" t="n"/>
      <c r="U174" s="35" t="n"/>
      <c r="V174" s="33" t="str">
        <f>IF(OR(U174="",P174="",T174="Retired"),"",EDATE(U174,VLOOKUP(P174,REVIEW_TABLE,2,FALSE)))</f>
        <v/>
      </c>
      <c r="W174" s="31" t="str">
        <f>IF(B174="","",IF(T174="Retired","Retired",IF(U174="","Never reviewed",IF(V174="","",IF(V174&lt;TODAY(),"Overdue",IF(V174-TODAY()&lt;=DUE_SOON_DAYS,"Due soon","Current"))))))</f>
        <v/>
      </c>
      <c r="X174" s="31" t="str">
        <f>IF(OR(B174="",T174="Retired"),"",IF(AND(J174="Restricted",Q174="No"),"Gap: encrypt",IF(AND(OR(J174="Confidential",J174="Restricted"),R174="No"),"Gap: enable MFA",IF(AND(P174="High",S174="No"),"Gap: back up",IF(OR(J174="",P174="",Q174="",R174="",S174=""),"Incomplete","OK")))))</f>
        <v/>
      </c>
      <c r="Y174" s="35" t="n"/>
      <c r="Z174" s="34" t="n"/>
    </row>
    <row r="175">
      <c r="A175" s="9" t="n"/>
      <c r="B175" s="9" t="n"/>
      <c r="C175" s="9" t="n"/>
      <c r="D175" s="9" t="n"/>
      <c r="E175" s="9" t="n"/>
      <c r="F175" s="9" t="n"/>
      <c r="G175" s="9" t="n"/>
      <c r="H175" s="9" t="n"/>
      <c r="I175" s="9" t="n"/>
      <c r="J175" s="9" t="n"/>
      <c r="K175" s="9" t="n"/>
      <c r="L175" s="9" t="n"/>
      <c r="M175" s="9" t="n"/>
      <c r="N175" s="9" t="n"/>
      <c r="O175" s="9" t="n"/>
      <c r="P175" s="31" t="str">
        <f>IF(COUNT(M175:O175)=0,"",IF(MAX(M175:O175)&gt;=3,"High",IF(MAX(M175:O175)=2,"Medium","Low")))</f>
        <v/>
      </c>
      <c r="Q175" s="9" t="n"/>
      <c r="R175" s="9" t="n"/>
      <c r="S175" s="9" t="n"/>
      <c r="T175" s="9" t="n"/>
      <c r="U175" s="32" t="n"/>
      <c r="V175" s="33" t="str">
        <f>IF(OR(U175="",P175="",T175="Retired"),"",EDATE(U175,VLOOKUP(P175,REVIEW_TABLE,2,FALSE)))</f>
        <v/>
      </c>
      <c r="W175" s="31" t="str">
        <f>IF(B175="","",IF(T175="Retired","Retired",IF(U175="","Never reviewed",IF(V175="","",IF(V175&lt;TODAY(),"Overdue",IF(V175-TODAY()&lt;=DUE_SOON_DAYS,"Due soon","Current"))))))</f>
        <v/>
      </c>
      <c r="X175" s="31" t="str">
        <f>IF(OR(B175="",T175="Retired"),"",IF(AND(J175="Restricted",Q175="No"),"Gap: encrypt",IF(AND(OR(J175="Confidential",J175="Restricted"),R175="No"),"Gap: enable MFA",IF(AND(P175="High",S175="No"),"Gap: back up",IF(OR(J175="",P175="",Q175="",R175="",S175=""),"Incomplete","OK")))))</f>
        <v/>
      </c>
      <c r="Y175" s="32" t="n"/>
      <c r="Z175" s="9" t="n"/>
    </row>
    <row r="176">
      <c r="A176" s="34" t="n"/>
      <c r="B176" s="34" t="n"/>
      <c r="C176" s="34" t="n"/>
      <c r="D176" s="34" t="n"/>
      <c r="E176" s="34" t="n"/>
      <c r="F176" s="34" t="n"/>
      <c r="G176" s="34" t="n"/>
      <c r="H176" s="34" t="n"/>
      <c r="I176" s="34" t="n"/>
      <c r="J176" s="34" t="n"/>
      <c r="K176" s="34" t="n"/>
      <c r="L176" s="34" t="n"/>
      <c r="M176" s="34" t="n"/>
      <c r="N176" s="34" t="n"/>
      <c r="O176" s="34" t="n"/>
      <c r="P176" s="31" t="str">
        <f>IF(COUNT(M176:O176)=0,"",IF(MAX(M176:O176)&gt;=3,"High",IF(MAX(M176:O176)=2,"Medium","Low")))</f>
        <v/>
      </c>
      <c r="Q176" s="34" t="n"/>
      <c r="R176" s="34" t="n"/>
      <c r="S176" s="34" t="n"/>
      <c r="T176" s="34" t="n"/>
      <c r="U176" s="35" t="n"/>
      <c r="V176" s="33" t="str">
        <f>IF(OR(U176="",P176="",T176="Retired"),"",EDATE(U176,VLOOKUP(P176,REVIEW_TABLE,2,FALSE)))</f>
        <v/>
      </c>
      <c r="W176" s="31" t="str">
        <f>IF(B176="","",IF(T176="Retired","Retired",IF(U176="","Never reviewed",IF(V176="","",IF(V176&lt;TODAY(),"Overdue",IF(V176-TODAY()&lt;=DUE_SOON_DAYS,"Due soon","Current"))))))</f>
        <v/>
      </c>
      <c r="X176" s="31" t="str">
        <f>IF(OR(B176="",T176="Retired"),"",IF(AND(J176="Restricted",Q176="No"),"Gap: encrypt",IF(AND(OR(J176="Confidential",J176="Restricted"),R176="No"),"Gap: enable MFA",IF(AND(P176="High",S176="No"),"Gap: back up",IF(OR(J176="",P176="",Q176="",R176="",S176=""),"Incomplete","OK")))))</f>
        <v/>
      </c>
      <c r="Y176" s="35" t="n"/>
      <c r="Z176" s="34" t="n"/>
    </row>
    <row r="177">
      <c r="A177" s="9" t="n"/>
      <c r="B177" s="9" t="n"/>
      <c r="C177" s="9" t="n"/>
      <c r="D177" s="9" t="n"/>
      <c r="E177" s="9" t="n"/>
      <c r="F177" s="9" t="n"/>
      <c r="G177" s="9" t="n"/>
      <c r="H177" s="9" t="n"/>
      <c r="I177" s="9" t="n"/>
      <c r="J177" s="9" t="n"/>
      <c r="K177" s="9" t="n"/>
      <c r="L177" s="9" t="n"/>
      <c r="M177" s="9" t="n"/>
      <c r="N177" s="9" t="n"/>
      <c r="O177" s="9" t="n"/>
      <c r="P177" s="31" t="str">
        <f>IF(COUNT(M177:O177)=0,"",IF(MAX(M177:O177)&gt;=3,"High",IF(MAX(M177:O177)=2,"Medium","Low")))</f>
        <v/>
      </c>
      <c r="Q177" s="9" t="n"/>
      <c r="R177" s="9" t="n"/>
      <c r="S177" s="9" t="n"/>
      <c r="T177" s="9" t="n"/>
      <c r="U177" s="32" t="n"/>
      <c r="V177" s="33" t="str">
        <f>IF(OR(U177="",P177="",T177="Retired"),"",EDATE(U177,VLOOKUP(P177,REVIEW_TABLE,2,FALSE)))</f>
        <v/>
      </c>
      <c r="W177" s="31" t="str">
        <f>IF(B177="","",IF(T177="Retired","Retired",IF(U177="","Never reviewed",IF(V177="","",IF(V177&lt;TODAY(),"Overdue",IF(V177-TODAY()&lt;=DUE_SOON_DAYS,"Due soon","Current"))))))</f>
        <v/>
      </c>
      <c r="X177" s="31" t="str">
        <f>IF(OR(B177="",T177="Retired"),"",IF(AND(J177="Restricted",Q177="No"),"Gap: encrypt",IF(AND(OR(J177="Confidential",J177="Restricted"),R177="No"),"Gap: enable MFA",IF(AND(P177="High",S177="No"),"Gap: back up",IF(OR(J177="",P177="",Q177="",R177="",S177=""),"Incomplete","OK")))))</f>
        <v/>
      </c>
      <c r="Y177" s="32" t="n"/>
      <c r="Z177" s="9" t="n"/>
    </row>
    <row r="178">
      <c r="A178" s="34" t="n"/>
      <c r="B178" s="34" t="n"/>
      <c r="C178" s="34" t="n"/>
      <c r="D178" s="34" t="n"/>
      <c r="E178" s="34" t="n"/>
      <c r="F178" s="34" t="n"/>
      <c r="G178" s="34" t="n"/>
      <c r="H178" s="34" t="n"/>
      <c r="I178" s="34" t="n"/>
      <c r="J178" s="34" t="n"/>
      <c r="K178" s="34" t="n"/>
      <c r="L178" s="34" t="n"/>
      <c r="M178" s="34" t="n"/>
      <c r="N178" s="34" t="n"/>
      <c r="O178" s="34" t="n"/>
      <c r="P178" s="31" t="str">
        <f>IF(COUNT(M178:O178)=0,"",IF(MAX(M178:O178)&gt;=3,"High",IF(MAX(M178:O178)=2,"Medium","Low")))</f>
        <v/>
      </c>
      <c r="Q178" s="34" t="n"/>
      <c r="R178" s="34" t="n"/>
      <c r="S178" s="34" t="n"/>
      <c r="T178" s="34" t="n"/>
      <c r="U178" s="35" t="n"/>
      <c r="V178" s="33" t="str">
        <f>IF(OR(U178="",P178="",T178="Retired"),"",EDATE(U178,VLOOKUP(P178,REVIEW_TABLE,2,FALSE)))</f>
        <v/>
      </c>
      <c r="W178" s="31" t="str">
        <f>IF(B178="","",IF(T178="Retired","Retired",IF(U178="","Never reviewed",IF(V178="","",IF(V178&lt;TODAY(),"Overdue",IF(V178-TODAY()&lt;=DUE_SOON_DAYS,"Due soon","Current"))))))</f>
        <v/>
      </c>
      <c r="X178" s="31" t="str">
        <f>IF(OR(B178="",T178="Retired"),"",IF(AND(J178="Restricted",Q178="No"),"Gap: encrypt",IF(AND(OR(J178="Confidential",J178="Restricted"),R178="No"),"Gap: enable MFA",IF(AND(P178="High",S178="No"),"Gap: back up",IF(OR(J178="",P178="",Q178="",R178="",S178=""),"Incomplete","OK")))))</f>
        <v/>
      </c>
      <c r="Y178" s="35" t="n"/>
      <c r="Z178" s="34" t="n"/>
    </row>
    <row r="179">
      <c r="A179" s="9" t="n"/>
      <c r="B179" s="9" t="n"/>
      <c r="C179" s="9" t="n"/>
      <c r="D179" s="9" t="n"/>
      <c r="E179" s="9" t="n"/>
      <c r="F179" s="9" t="n"/>
      <c r="G179" s="9" t="n"/>
      <c r="H179" s="9" t="n"/>
      <c r="I179" s="9" t="n"/>
      <c r="J179" s="9" t="n"/>
      <c r="K179" s="9" t="n"/>
      <c r="L179" s="9" t="n"/>
      <c r="M179" s="9" t="n"/>
      <c r="N179" s="9" t="n"/>
      <c r="O179" s="9" t="n"/>
      <c r="P179" s="31" t="str">
        <f>IF(COUNT(M179:O179)=0,"",IF(MAX(M179:O179)&gt;=3,"High",IF(MAX(M179:O179)=2,"Medium","Low")))</f>
        <v/>
      </c>
      <c r="Q179" s="9" t="n"/>
      <c r="R179" s="9" t="n"/>
      <c r="S179" s="9" t="n"/>
      <c r="T179" s="9" t="n"/>
      <c r="U179" s="32" t="n"/>
      <c r="V179" s="33" t="str">
        <f>IF(OR(U179="",P179="",T179="Retired"),"",EDATE(U179,VLOOKUP(P179,REVIEW_TABLE,2,FALSE)))</f>
        <v/>
      </c>
      <c r="W179" s="31" t="str">
        <f>IF(B179="","",IF(T179="Retired","Retired",IF(U179="","Never reviewed",IF(V179="","",IF(V179&lt;TODAY(),"Overdue",IF(V179-TODAY()&lt;=DUE_SOON_DAYS,"Due soon","Current"))))))</f>
        <v/>
      </c>
      <c r="X179" s="31" t="str">
        <f>IF(OR(B179="",T179="Retired"),"",IF(AND(J179="Restricted",Q179="No"),"Gap: encrypt",IF(AND(OR(J179="Confidential",J179="Restricted"),R179="No"),"Gap: enable MFA",IF(AND(P179="High",S179="No"),"Gap: back up",IF(OR(J179="",P179="",Q179="",R179="",S179=""),"Incomplete","OK")))))</f>
        <v/>
      </c>
      <c r="Y179" s="32" t="n"/>
      <c r="Z179" s="9" t="n"/>
    </row>
    <row r="180">
      <c r="A180" s="34" t="n"/>
      <c r="B180" s="34" t="n"/>
      <c r="C180" s="34" t="n"/>
      <c r="D180" s="34" t="n"/>
      <c r="E180" s="34" t="n"/>
      <c r="F180" s="34" t="n"/>
      <c r="G180" s="34" t="n"/>
      <c r="H180" s="34" t="n"/>
      <c r="I180" s="34" t="n"/>
      <c r="J180" s="34" t="n"/>
      <c r="K180" s="34" t="n"/>
      <c r="L180" s="34" t="n"/>
      <c r="M180" s="34" t="n"/>
      <c r="N180" s="34" t="n"/>
      <c r="O180" s="34" t="n"/>
      <c r="P180" s="31" t="str">
        <f>IF(COUNT(M180:O180)=0,"",IF(MAX(M180:O180)&gt;=3,"High",IF(MAX(M180:O180)=2,"Medium","Low")))</f>
        <v/>
      </c>
      <c r="Q180" s="34" t="n"/>
      <c r="R180" s="34" t="n"/>
      <c r="S180" s="34" t="n"/>
      <c r="T180" s="34" t="n"/>
      <c r="U180" s="35" t="n"/>
      <c r="V180" s="33" t="str">
        <f>IF(OR(U180="",P180="",T180="Retired"),"",EDATE(U180,VLOOKUP(P180,REVIEW_TABLE,2,FALSE)))</f>
        <v/>
      </c>
      <c r="W180" s="31" t="str">
        <f>IF(B180="","",IF(T180="Retired","Retired",IF(U180="","Never reviewed",IF(V180="","",IF(V180&lt;TODAY(),"Overdue",IF(V180-TODAY()&lt;=DUE_SOON_DAYS,"Due soon","Current"))))))</f>
        <v/>
      </c>
      <c r="X180" s="31" t="str">
        <f>IF(OR(B180="",T180="Retired"),"",IF(AND(J180="Restricted",Q180="No"),"Gap: encrypt",IF(AND(OR(J180="Confidential",J180="Restricted"),R180="No"),"Gap: enable MFA",IF(AND(P180="High",S180="No"),"Gap: back up",IF(OR(J180="",P180="",Q180="",R180="",S180=""),"Incomplete","OK")))))</f>
        <v/>
      </c>
      <c r="Y180" s="35" t="n"/>
      <c r="Z180" s="34" t="n"/>
    </row>
    <row r="181">
      <c r="A181" s="9" t="n"/>
      <c r="B181" s="9" t="n"/>
      <c r="C181" s="9" t="n"/>
      <c r="D181" s="9" t="n"/>
      <c r="E181" s="9" t="n"/>
      <c r="F181" s="9" t="n"/>
      <c r="G181" s="9" t="n"/>
      <c r="H181" s="9" t="n"/>
      <c r="I181" s="9" t="n"/>
      <c r="J181" s="9" t="n"/>
      <c r="K181" s="9" t="n"/>
      <c r="L181" s="9" t="n"/>
      <c r="M181" s="9" t="n"/>
      <c r="N181" s="9" t="n"/>
      <c r="O181" s="9" t="n"/>
      <c r="P181" s="31" t="str">
        <f>IF(COUNT(M181:O181)=0,"",IF(MAX(M181:O181)&gt;=3,"High",IF(MAX(M181:O181)=2,"Medium","Low")))</f>
        <v/>
      </c>
      <c r="Q181" s="9" t="n"/>
      <c r="R181" s="9" t="n"/>
      <c r="S181" s="9" t="n"/>
      <c r="T181" s="9" t="n"/>
      <c r="U181" s="32" t="n"/>
      <c r="V181" s="33" t="str">
        <f>IF(OR(U181="",P181="",T181="Retired"),"",EDATE(U181,VLOOKUP(P181,REVIEW_TABLE,2,FALSE)))</f>
        <v/>
      </c>
      <c r="W181" s="31" t="str">
        <f>IF(B181="","",IF(T181="Retired","Retired",IF(U181="","Never reviewed",IF(V181="","",IF(V181&lt;TODAY(),"Overdue",IF(V181-TODAY()&lt;=DUE_SOON_DAYS,"Due soon","Current"))))))</f>
        <v/>
      </c>
      <c r="X181" s="31" t="str">
        <f>IF(OR(B181="",T181="Retired"),"",IF(AND(J181="Restricted",Q181="No"),"Gap: encrypt",IF(AND(OR(J181="Confidential",J181="Restricted"),R181="No"),"Gap: enable MFA",IF(AND(P181="High",S181="No"),"Gap: back up",IF(OR(J181="",P181="",Q181="",R181="",S181=""),"Incomplete","OK")))))</f>
        <v/>
      </c>
      <c r="Y181" s="32" t="n"/>
      <c r="Z181" s="9" t="n"/>
    </row>
    <row r="182">
      <c r="A182" s="34" t="n"/>
      <c r="B182" s="34" t="n"/>
      <c r="C182" s="34" t="n"/>
      <c r="D182" s="34" t="n"/>
      <c r="E182" s="34" t="n"/>
      <c r="F182" s="34" t="n"/>
      <c r="G182" s="34" t="n"/>
      <c r="H182" s="34" t="n"/>
      <c r="I182" s="34" t="n"/>
      <c r="J182" s="34" t="n"/>
      <c r="K182" s="34" t="n"/>
      <c r="L182" s="34" t="n"/>
      <c r="M182" s="34" t="n"/>
      <c r="N182" s="34" t="n"/>
      <c r="O182" s="34" t="n"/>
      <c r="P182" s="31" t="str">
        <f>IF(COUNT(M182:O182)=0,"",IF(MAX(M182:O182)&gt;=3,"High",IF(MAX(M182:O182)=2,"Medium","Low")))</f>
        <v/>
      </c>
      <c r="Q182" s="34" t="n"/>
      <c r="R182" s="34" t="n"/>
      <c r="S182" s="34" t="n"/>
      <c r="T182" s="34" t="n"/>
      <c r="U182" s="35" t="n"/>
      <c r="V182" s="33" t="str">
        <f>IF(OR(U182="",P182="",T182="Retired"),"",EDATE(U182,VLOOKUP(P182,REVIEW_TABLE,2,FALSE)))</f>
        <v/>
      </c>
      <c r="W182" s="31" t="str">
        <f>IF(B182="","",IF(T182="Retired","Retired",IF(U182="","Never reviewed",IF(V182="","",IF(V182&lt;TODAY(),"Overdue",IF(V182-TODAY()&lt;=DUE_SOON_DAYS,"Due soon","Current"))))))</f>
        <v/>
      </c>
      <c r="X182" s="31" t="str">
        <f>IF(OR(B182="",T182="Retired"),"",IF(AND(J182="Restricted",Q182="No"),"Gap: encrypt",IF(AND(OR(J182="Confidential",J182="Restricted"),R182="No"),"Gap: enable MFA",IF(AND(P182="High",S182="No"),"Gap: back up",IF(OR(J182="",P182="",Q182="",R182="",S182=""),"Incomplete","OK")))))</f>
        <v/>
      </c>
      <c r="Y182" s="35" t="n"/>
      <c r="Z182" s="34" t="n"/>
    </row>
    <row r="183">
      <c r="A183" s="9" t="n"/>
      <c r="B183" s="9" t="n"/>
      <c r="C183" s="9" t="n"/>
      <c r="D183" s="9" t="n"/>
      <c r="E183" s="9" t="n"/>
      <c r="F183" s="9" t="n"/>
      <c r="G183" s="9" t="n"/>
      <c r="H183" s="9" t="n"/>
      <c r="I183" s="9" t="n"/>
      <c r="J183" s="9" t="n"/>
      <c r="K183" s="9" t="n"/>
      <c r="L183" s="9" t="n"/>
      <c r="M183" s="9" t="n"/>
      <c r="N183" s="9" t="n"/>
      <c r="O183" s="9" t="n"/>
      <c r="P183" s="31" t="str">
        <f>IF(COUNT(M183:O183)=0,"",IF(MAX(M183:O183)&gt;=3,"High",IF(MAX(M183:O183)=2,"Medium","Low")))</f>
        <v/>
      </c>
      <c r="Q183" s="9" t="n"/>
      <c r="R183" s="9" t="n"/>
      <c r="S183" s="9" t="n"/>
      <c r="T183" s="9" t="n"/>
      <c r="U183" s="32" t="n"/>
      <c r="V183" s="33" t="str">
        <f>IF(OR(U183="",P183="",T183="Retired"),"",EDATE(U183,VLOOKUP(P183,REVIEW_TABLE,2,FALSE)))</f>
        <v/>
      </c>
      <c r="W183" s="31" t="str">
        <f>IF(B183="","",IF(T183="Retired","Retired",IF(U183="","Never reviewed",IF(V183="","",IF(V183&lt;TODAY(),"Overdue",IF(V183-TODAY()&lt;=DUE_SOON_DAYS,"Due soon","Current"))))))</f>
        <v/>
      </c>
      <c r="X183" s="31" t="str">
        <f>IF(OR(B183="",T183="Retired"),"",IF(AND(J183="Restricted",Q183="No"),"Gap: encrypt",IF(AND(OR(J183="Confidential",J183="Restricted"),R183="No"),"Gap: enable MFA",IF(AND(P183="High",S183="No"),"Gap: back up",IF(OR(J183="",P183="",Q183="",R183="",S183=""),"Incomplete","OK")))))</f>
        <v/>
      </c>
      <c r="Y183" s="32" t="n"/>
      <c r="Z183" s="9" t="n"/>
    </row>
    <row r="184">
      <c r="A184" s="34" t="n"/>
      <c r="B184" s="34" t="n"/>
      <c r="C184" s="34" t="n"/>
      <c r="D184" s="34" t="n"/>
      <c r="E184" s="34" t="n"/>
      <c r="F184" s="34" t="n"/>
      <c r="G184" s="34" t="n"/>
      <c r="H184" s="34" t="n"/>
      <c r="I184" s="34" t="n"/>
      <c r="J184" s="34" t="n"/>
      <c r="K184" s="34" t="n"/>
      <c r="L184" s="34" t="n"/>
      <c r="M184" s="34" t="n"/>
      <c r="N184" s="34" t="n"/>
      <c r="O184" s="34" t="n"/>
      <c r="P184" s="31" t="str">
        <f>IF(COUNT(M184:O184)=0,"",IF(MAX(M184:O184)&gt;=3,"High",IF(MAX(M184:O184)=2,"Medium","Low")))</f>
        <v/>
      </c>
      <c r="Q184" s="34" t="n"/>
      <c r="R184" s="34" t="n"/>
      <c r="S184" s="34" t="n"/>
      <c r="T184" s="34" t="n"/>
      <c r="U184" s="35" t="n"/>
      <c r="V184" s="33" t="str">
        <f>IF(OR(U184="",P184="",T184="Retired"),"",EDATE(U184,VLOOKUP(P184,REVIEW_TABLE,2,FALSE)))</f>
        <v/>
      </c>
      <c r="W184" s="31" t="str">
        <f>IF(B184="","",IF(T184="Retired","Retired",IF(U184="","Never reviewed",IF(V184="","",IF(V184&lt;TODAY(),"Overdue",IF(V184-TODAY()&lt;=DUE_SOON_DAYS,"Due soon","Current"))))))</f>
        <v/>
      </c>
      <c r="X184" s="31" t="str">
        <f>IF(OR(B184="",T184="Retired"),"",IF(AND(J184="Restricted",Q184="No"),"Gap: encrypt",IF(AND(OR(J184="Confidential",J184="Restricted"),R184="No"),"Gap: enable MFA",IF(AND(P184="High",S184="No"),"Gap: back up",IF(OR(J184="",P184="",Q184="",R184="",S184=""),"Incomplete","OK")))))</f>
        <v/>
      </c>
      <c r="Y184" s="35" t="n"/>
      <c r="Z184" s="34" t="n"/>
    </row>
    <row r="185">
      <c r="A185" s="9" t="n"/>
      <c r="B185" s="9" t="n"/>
      <c r="C185" s="9" t="n"/>
      <c r="D185" s="9" t="n"/>
      <c r="E185" s="9" t="n"/>
      <c r="F185" s="9" t="n"/>
      <c r="G185" s="9" t="n"/>
      <c r="H185" s="9" t="n"/>
      <c r="I185" s="9" t="n"/>
      <c r="J185" s="9" t="n"/>
      <c r="K185" s="9" t="n"/>
      <c r="L185" s="9" t="n"/>
      <c r="M185" s="9" t="n"/>
      <c r="N185" s="9" t="n"/>
      <c r="O185" s="9" t="n"/>
      <c r="P185" s="31" t="str">
        <f>IF(COUNT(M185:O185)=0,"",IF(MAX(M185:O185)&gt;=3,"High",IF(MAX(M185:O185)=2,"Medium","Low")))</f>
        <v/>
      </c>
      <c r="Q185" s="9" t="n"/>
      <c r="R185" s="9" t="n"/>
      <c r="S185" s="9" t="n"/>
      <c r="T185" s="9" t="n"/>
      <c r="U185" s="32" t="n"/>
      <c r="V185" s="33" t="str">
        <f>IF(OR(U185="",P185="",T185="Retired"),"",EDATE(U185,VLOOKUP(P185,REVIEW_TABLE,2,FALSE)))</f>
        <v/>
      </c>
      <c r="W185" s="31" t="str">
        <f>IF(B185="","",IF(T185="Retired","Retired",IF(U185="","Never reviewed",IF(V185="","",IF(V185&lt;TODAY(),"Overdue",IF(V185-TODAY()&lt;=DUE_SOON_DAYS,"Due soon","Current"))))))</f>
        <v/>
      </c>
      <c r="X185" s="31" t="str">
        <f>IF(OR(B185="",T185="Retired"),"",IF(AND(J185="Restricted",Q185="No"),"Gap: encrypt",IF(AND(OR(J185="Confidential",J185="Restricted"),R185="No"),"Gap: enable MFA",IF(AND(P185="High",S185="No"),"Gap: back up",IF(OR(J185="",P185="",Q185="",R185="",S185=""),"Incomplete","OK")))))</f>
        <v/>
      </c>
      <c r="Y185" s="32" t="n"/>
      <c r="Z185" s="9" t="n"/>
    </row>
    <row r="186">
      <c r="A186" s="34" t="n"/>
      <c r="B186" s="34" t="n"/>
      <c r="C186" s="34" t="n"/>
      <c r="D186" s="34" t="n"/>
      <c r="E186" s="34" t="n"/>
      <c r="F186" s="34" t="n"/>
      <c r="G186" s="34" t="n"/>
      <c r="H186" s="34" t="n"/>
      <c r="I186" s="34" t="n"/>
      <c r="J186" s="34" t="n"/>
      <c r="K186" s="34" t="n"/>
      <c r="L186" s="34" t="n"/>
      <c r="M186" s="34" t="n"/>
      <c r="N186" s="34" t="n"/>
      <c r="O186" s="34" t="n"/>
      <c r="P186" s="31" t="str">
        <f>IF(COUNT(M186:O186)=0,"",IF(MAX(M186:O186)&gt;=3,"High",IF(MAX(M186:O186)=2,"Medium","Low")))</f>
        <v/>
      </c>
      <c r="Q186" s="34" t="n"/>
      <c r="R186" s="34" t="n"/>
      <c r="S186" s="34" t="n"/>
      <c r="T186" s="34" t="n"/>
      <c r="U186" s="35" t="n"/>
      <c r="V186" s="33" t="str">
        <f>IF(OR(U186="",P186="",T186="Retired"),"",EDATE(U186,VLOOKUP(P186,REVIEW_TABLE,2,FALSE)))</f>
        <v/>
      </c>
      <c r="W186" s="31" t="str">
        <f>IF(B186="","",IF(T186="Retired","Retired",IF(U186="","Never reviewed",IF(V186="","",IF(V186&lt;TODAY(),"Overdue",IF(V186-TODAY()&lt;=DUE_SOON_DAYS,"Due soon","Current"))))))</f>
        <v/>
      </c>
      <c r="X186" s="31" t="str">
        <f>IF(OR(B186="",T186="Retired"),"",IF(AND(J186="Restricted",Q186="No"),"Gap: encrypt",IF(AND(OR(J186="Confidential",J186="Restricted"),R186="No"),"Gap: enable MFA",IF(AND(P186="High",S186="No"),"Gap: back up",IF(OR(J186="",P186="",Q186="",R186="",S186=""),"Incomplete","OK")))))</f>
        <v/>
      </c>
      <c r="Y186" s="35" t="n"/>
      <c r="Z186" s="34" t="n"/>
    </row>
    <row r="187">
      <c r="A187" s="9" t="n"/>
      <c r="B187" s="9" t="n"/>
      <c r="C187" s="9" t="n"/>
      <c r="D187" s="9" t="n"/>
      <c r="E187" s="9" t="n"/>
      <c r="F187" s="9" t="n"/>
      <c r="G187" s="9" t="n"/>
      <c r="H187" s="9" t="n"/>
      <c r="I187" s="9" t="n"/>
      <c r="J187" s="9" t="n"/>
      <c r="K187" s="9" t="n"/>
      <c r="L187" s="9" t="n"/>
      <c r="M187" s="9" t="n"/>
      <c r="N187" s="9" t="n"/>
      <c r="O187" s="9" t="n"/>
      <c r="P187" s="31" t="str">
        <f>IF(COUNT(M187:O187)=0,"",IF(MAX(M187:O187)&gt;=3,"High",IF(MAX(M187:O187)=2,"Medium","Low")))</f>
        <v/>
      </c>
      <c r="Q187" s="9" t="n"/>
      <c r="R187" s="9" t="n"/>
      <c r="S187" s="9" t="n"/>
      <c r="T187" s="9" t="n"/>
      <c r="U187" s="32" t="n"/>
      <c r="V187" s="33" t="str">
        <f>IF(OR(U187="",P187="",T187="Retired"),"",EDATE(U187,VLOOKUP(P187,REVIEW_TABLE,2,FALSE)))</f>
        <v/>
      </c>
      <c r="W187" s="31" t="str">
        <f>IF(B187="","",IF(T187="Retired","Retired",IF(U187="","Never reviewed",IF(V187="","",IF(V187&lt;TODAY(),"Overdue",IF(V187-TODAY()&lt;=DUE_SOON_DAYS,"Due soon","Current"))))))</f>
        <v/>
      </c>
      <c r="X187" s="31" t="str">
        <f>IF(OR(B187="",T187="Retired"),"",IF(AND(J187="Restricted",Q187="No"),"Gap: encrypt",IF(AND(OR(J187="Confidential",J187="Restricted"),R187="No"),"Gap: enable MFA",IF(AND(P187="High",S187="No"),"Gap: back up",IF(OR(J187="",P187="",Q187="",R187="",S187=""),"Incomplete","OK")))))</f>
        <v/>
      </c>
      <c r="Y187" s="32" t="n"/>
      <c r="Z187" s="9" t="n"/>
    </row>
    <row r="188">
      <c r="A188" s="34" t="n"/>
      <c r="B188" s="34" t="n"/>
      <c r="C188" s="34" t="n"/>
      <c r="D188" s="34" t="n"/>
      <c r="E188" s="34" t="n"/>
      <c r="F188" s="34" t="n"/>
      <c r="G188" s="34" t="n"/>
      <c r="H188" s="34" t="n"/>
      <c r="I188" s="34" t="n"/>
      <c r="J188" s="34" t="n"/>
      <c r="K188" s="34" t="n"/>
      <c r="L188" s="34" t="n"/>
      <c r="M188" s="34" t="n"/>
      <c r="N188" s="34" t="n"/>
      <c r="O188" s="34" t="n"/>
      <c r="P188" s="31" t="str">
        <f>IF(COUNT(M188:O188)=0,"",IF(MAX(M188:O188)&gt;=3,"High",IF(MAX(M188:O188)=2,"Medium","Low")))</f>
        <v/>
      </c>
      <c r="Q188" s="34" t="n"/>
      <c r="R188" s="34" t="n"/>
      <c r="S188" s="34" t="n"/>
      <c r="T188" s="34" t="n"/>
      <c r="U188" s="35" t="n"/>
      <c r="V188" s="33" t="str">
        <f>IF(OR(U188="",P188="",T188="Retired"),"",EDATE(U188,VLOOKUP(P188,REVIEW_TABLE,2,FALSE)))</f>
        <v/>
      </c>
      <c r="W188" s="31" t="str">
        <f>IF(B188="","",IF(T188="Retired","Retired",IF(U188="","Never reviewed",IF(V188="","",IF(V188&lt;TODAY(),"Overdue",IF(V188-TODAY()&lt;=DUE_SOON_DAYS,"Due soon","Current"))))))</f>
        <v/>
      </c>
      <c r="X188" s="31" t="str">
        <f>IF(OR(B188="",T188="Retired"),"",IF(AND(J188="Restricted",Q188="No"),"Gap: encrypt",IF(AND(OR(J188="Confidential",J188="Restricted"),R188="No"),"Gap: enable MFA",IF(AND(P188="High",S188="No"),"Gap: back up",IF(OR(J188="",P188="",Q188="",R188="",S188=""),"Incomplete","OK")))))</f>
        <v/>
      </c>
      <c r="Y188" s="35" t="n"/>
      <c r="Z188" s="34" t="n"/>
    </row>
    <row r="189">
      <c r="A189" s="9" t="n"/>
      <c r="B189" s="9" t="n"/>
      <c r="C189" s="9" t="n"/>
      <c r="D189" s="9" t="n"/>
      <c r="E189" s="9" t="n"/>
      <c r="F189" s="9" t="n"/>
      <c r="G189" s="9" t="n"/>
      <c r="H189" s="9" t="n"/>
      <c r="I189" s="9" t="n"/>
      <c r="J189" s="9" t="n"/>
      <c r="K189" s="9" t="n"/>
      <c r="L189" s="9" t="n"/>
      <c r="M189" s="9" t="n"/>
      <c r="N189" s="9" t="n"/>
      <c r="O189" s="9" t="n"/>
      <c r="P189" s="31" t="str">
        <f>IF(COUNT(M189:O189)=0,"",IF(MAX(M189:O189)&gt;=3,"High",IF(MAX(M189:O189)=2,"Medium","Low")))</f>
        <v/>
      </c>
      <c r="Q189" s="9" t="n"/>
      <c r="R189" s="9" t="n"/>
      <c r="S189" s="9" t="n"/>
      <c r="T189" s="9" t="n"/>
      <c r="U189" s="32" t="n"/>
      <c r="V189" s="33" t="str">
        <f>IF(OR(U189="",P189="",T189="Retired"),"",EDATE(U189,VLOOKUP(P189,REVIEW_TABLE,2,FALSE)))</f>
        <v/>
      </c>
      <c r="W189" s="31" t="str">
        <f>IF(B189="","",IF(T189="Retired","Retired",IF(U189="","Never reviewed",IF(V189="","",IF(V189&lt;TODAY(),"Overdue",IF(V189-TODAY()&lt;=DUE_SOON_DAYS,"Due soon","Current"))))))</f>
        <v/>
      </c>
      <c r="X189" s="31" t="str">
        <f>IF(OR(B189="",T189="Retired"),"",IF(AND(J189="Restricted",Q189="No"),"Gap: encrypt",IF(AND(OR(J189="Confidential",J189="Restricted"),R189="No"),"Gap: enable MFA",IF(AND(P189="High",S189="No"),"Gap: back up",IF(OR(J189="",P189="",Q189="",R189="",S189=""),"Incomplete","OK")))))</f>
        <v/>
      </c>
      <c r="Y189" s="32" t="n"/>
      <c r="Z189" s="9" t="n"/>
    </row>
    <row r="190">
      <c r="A190" s="34" t="n"/>
      <c r="B190" s="34" t="n"/>
      <c r="C190" s="34" t="n"/>
      <c r="D190" s="34" t="n"/>
      <c r="E190" s="34" t="n"/>
      <c r="F190" s="34" t="n"/>
      <c r="G190" s="34" t="n"/>
      <c r="H190" s="34" t="n"/>
      <c r="I190" s="34" t="n"/>
      <c r="J190" s="34" t="n"/>
      <c r="K190" s="34" t="n"/>
      <c r="L190" s="34" t="n"/>
      <c r="M190" s="34" t="n"/>
      <c r="N190" s="34" t="n"/>
      <c r="O190" s="34" t="n"/>
      <c r="P190" s="31" t="str">
        <f>IF(COUNT(M190:O190)=0,"",IF(MAX(M190:O190)&gt;=3,"High",IF(MAX(M190:O190)=2,"Medium","Low")))</f>
        <v/>
      </c>
      <c r="Q190" s="34" t="n"/>
      <c r="R190" s="34" t="n"/>
      <c r="S190" s="34" t="n"/>
      <c r="T190" s="34" t="n"/>
      <c r="U190" s="35" t="n"/>
      <c r="V190" s="33" t="str">
        <f>IF(OR(U190="",P190="",T190="Retired"),"",EDATE(U190,VLOOKUP(P190,REVIEW_TABLE,2,FALSE)))</f>
        <v/>
      </c>
      <c r="W190" s="31" t="str">
        <f>IF(B190="","",IF(T190="Retired","Retired",IF(U190="","Never reviewed",IF(V190="","",IF(V190&lt;TODAY(),"Overdue",IF(V190-TODAY()&lt;=DUE_SOON_DAYS,"Due soon","Current"))))))</f>
        <v/>
      </c>
      <c r="X190" s="31" t="str">
        <f>IF(OR(B190="",T190="Retired"),"",IF(AND(J190="Restricted",Q190="No"),"Gap: encrypt",IF(AND(OR(J190="Confidential",J190="Restricted"),R190="No"),"Gap: enable MFA",IF(AND(P190="High",S190="No"),"Gap: back up",IF(OR(J190="",P190="",Q190="",R190="",S190=""),"Incomplete","OK")))))</f>
        <v/>
      </c>
      <c r="Y190" s="35" t="n"/>
      <c r="Z190" s="34" t="n"/>
    </row>
    <row r="191">
      <c r="A191" s="9" t="n"/>
      <c r="B191" s="9" t="n"/>
      <c r="C191" s="9" t="n"/>
      <c r="D191" s="9" t="n"/>
      <c r="E191" s="9" t="n"/>
      <c r="F191" s="9" t="n"/>
      <c r="G191" s="9" t="n"/>
      <c r="H191" s="9" t="n"/>
      <c r="I191" s="9" t="n"/>
      <c r="J191" s="9" t="n"/>
      <c r="K191" s="9" t="n"/>
      <c r="L191" s="9" t="n"/>
      <c r="M191" s="9" t="n"/>
      <c r="N191" s="9" t="n"/>
      <c r="O191" s="9" t="n"/>
      <c r="P191" s="31" t="str">
        <f>IF(COUNT(M191:O191)=0,"",IF(MAX(M191:O191)&gt;=3,"High",IF(MAX(M191:O191)=2,"Medium","Low")))</f>
        <v/>
      </c>
      <c r="Q191" s="9" t="n"/>
      <c r="R191" s="9" t="n"/>
      <c r="S191" s="9" t="n"/>
      <c r="T191" s="9" t="n"/>
      <c r="U191" s="32" t="n"/>
      <c r="V191" s="33" t="str">
        <f>IF(OR(U191="",P191="",T191="Retired"),"",EDATE(U191,VLOOKUP(P191,REVIEW_TABLE,2,FALSE)))</f>
        <v/>
      </c>
      <c r="W191" s="31" t="str">
        <f>IF(B191="","",IF(T191="Retired","Retired",IF(U191="","Never reviewed",IF(V191="","",IF(V191&lt;TODAY(),"Overdue",IF(V191-TODAY()&lt;=DUE_SOON_DAYS,"Due soon","Current"))))))</f>
        <v/>
      </c>
      <c r="X191" s="31" t="str">
        <f>IF(OR(B191="",T191="Retired"),"",IF(AND(J191="Restricted",Q191="No"),"Gap: encrypt",IF(AND(OR(J191="Confidential",J191="Restricted"),R191="No"),"Gap: enable MFA",IF(AND(P191="High",S191="No"),"Gap: back up",IF(OR(J191="",P191="",Q191="",R191="",S191=""),"Incomplete","OK")))))</f>
        <v/>
      </c>
      <c r="Y191" s="32" t="n"/>
      <c r="Z191" s="9" t="n"/>
    </row>
    <row r="192">
      <c r="A192" s="34" t="n"/>
      <c r="B192" s="34" t="n"/>
      <c r="C192" s="34" t="n"/>
      <c r="D192" s="34" t="n"/>
      <c r="E192" s="34" t="n"/>
      <c r="F192" s="34" t="n"/>
      <c r="G192" s="34" t="n"/>
      <c r="H192" s="34" t="n"/>
      <c r="I192" s="34" t="n"/>
      <c r="J192" s="34" t="n"/>
      <c r="K192" s="34" t="n"/>
      <c r="L192" s="34" t="n"/>
      <c r="M192" s="34" t="n"/>
      <c r="N192" s="34" t="n"/>
      <c r="O192" s="34" t="n"/>
      <c r="P192" s="31" t="str">
        <f>IF(COUNT(M192:O192)=0,"",IF(MAX(M192:O192)&gt;=3,"High",IF(MAX(M192:O192)=2,"Medium","Low")))</f>
        <v/>
      </c>
      <c r="Q192" s="34" t="n"/>
      <c r="R192" s="34" t="n"/>
      <c r="S192" s="34" t="n"/>
      <c r="T192" s="34" t="n"/>
      <c r="U192" s="35" t="n"/>
      <c r="V192" s="33" t="str">
        <f>IF(OR(U192="",P192="",T192="Retired"),"",EDATE(U192,VLOOKUP(P192,REVIEW_TABLE,2,FALSE)))</f>
        <v/>
      </c>
      <c r="W192" s="31" t="str">
        <f>IF(B192="","",IF(T192="Retired","Retired",IF(U192="","Never reviewed",IF(V192="","",IF(V192&lt;TODAY(),"Overdue",IF(V192-TODAY()&lt;=DUE_SOON_DAYS,"Due soon","Current"))))))</f>
        <v/>
      </c>
      <c r="X192" s="31" t="str">
        <f>IF(OR(B192="",T192="Retired"),"",IF(AND(J192="Restricted",Q192="No"),"Gap: encrypt",IF(AND(OR(J192="Confidential",J192="Restricted"),R192="No"),"Gap: enable MFA",IF(AND(P192="High",S192="No"),"Gap: back up",IF(OR(J192="",P192="",Q192="",R192="",S192=""),"Incomplete","OK")))))</f>
        <v/>
      </c>
      <c r="Y192" s="35" t="n"/>
      <c r="Z192" s="34" t="n"/>
    </row>
    <row r="193">
      <c r="A193" s="9" t="n"/>
      <c r="B193" s="9" t="n"/>
      <c r="C193" s="9" t="n"/>
      <c r="D193" s="9" t="n"/>
      <c r="E193" s="9" t="n"/>
      <c r="F193" s="9" t="n"/>
      <c r="G193" s="9" t="n"/>
      <c r="H193" s="9" t="n"/>
      <c r="I193" s="9" t="n"/>
      <c r="J193" s="9" t="n"/>
      <c r="K193" s="9" t="n"/>
      <c r="L193" s="9" t="n"/>
      <c r="M193" s="9" t="n"/>
      <c r="N193" s="9" t="n"/>
      <c r="O193" s="9" t="n"/>
      <c r="P193" s="31" t="str">
        <f>IF(COUNT(M193:O193)=0,"",IF(MAX(M193:O193)&gt;=3,"High",IF(MAX(M193:O193)=2,"Medium","Low")))</f>
        <v/>
      </c>
      <c r="Q193" s="9" t="n"/>
      <c r="R193" s="9" t="n"/>
      <c r="S193" s="9" t="n"/>
      <c r="T193" s="9" t="n"/>
      <c r="U193" s="32" t="n"/>
      <c r="V193" s="33" t="str">
        <f>IF(OR(U193="",P193="",T193="Retired"),"",EDATE(U193,VLOOKUP(P193,REVIEW_TABLE,2,FALSE)))</f>
        <v/>
      </c>
      <c r="W193" s="31" t="str">
        <f>IF(B193="","",IF(T193="Retired","Retired",IF(U193="","Never reviewed",IF(V193="","",IF(V193&lt;TODAY(),"Overdue",IF(V193-TODAY()&lt;=DUE_SOON_DAYS,"Due soon","Current"))))))</f>
        <v/>
      </c>
      <c r="X193" s="31" t="str">
        <f>IF(OR(B193="",T193="Retired"),"",IF(AND(J193="Restricted",Q193="No"),"Gap: encrypt",IF(AND(OR(J193="Confidential",J193="Restricted"),R193="No"),"Gap: enable MFA",IF(AND(P193="High",S193="No"),"Gap: back up",IF(OR(J193="",P193="",Q193="",R193="",S193=""),"Incomplete","OK")))))</f>
        <v/>
      </c>
      <c r="Y193" s="32" t="n"/>
      <c r="Z193" s="9" t="n"/>
    </row>
    <row r="194">
      <c r="A194" s="34" t="n"/>
      <c r="B194" s="34" t="n"/>
      <c r="C194" s="34" t="n"/>
      <c r="D194" s="34" t="n"/>
      <c r="E194" s="34" t="n"/>
      <c r="F194" s="34" t="n"/>
      <c r="G194" s="34" t="n"/>
      <c r="H194" s="34" t="n"/>
      <c r="I194" s="34" t="n"/>
      <c r="J194" s="34" t="n"/>
      <c r="K194" s="34" t="n"/>
      <c r="L194" s="34" t="n"/>
      <c r="M194" s="34" t="n"/>
      <c r="N194" s="34" t="n"/>
      <c r="O194" s="34" t="n"/>
      <c r="P194" s="31" t="str">
        <f>IF(COUNT(M194:O194)=0,"",IF(MAX(M194:O194)&gt;=3,"High",IF(MAX(M194:O194)=2,"Medium","Low")))</f>
        <v/>
      </c>
      <c r="Q194" s="34" t="n"/>
      <c r="R194" s="34" t="n"/>
      <c r="S194" s="34" t="n"/>
      <c r="T194" s="34" t="n"/>
      <c r="U194" s="35" t="n"/>
      <c r="V194" s="33" t="str">
        <f>IF(OR(U194="",P194="",T194="Retired"),"",EDATE(U194,VLOOKUP(P194,REVIEW_TABLE,2,FALSE)))</f>
        <v/>
      </c>
      <c r="W194" s="31" t="str">
        <f>IF(B194="","",IF(T194="Retired","Retired",IF(U194="","Never reviewed",IF(V194="","",IF(V194&lt;TODAY(),"Overdue",IF(V194-TODAY()&lt;=DUE_SOON_DAYS,"Due soon","Current"))))))</f>
        <v/>
      </c>
      <c r="X194" s="31" t="str">
        <f>IF(OR(B194="",T194="Retired"),"",IF(AND(J194="Restricted",Q194="No"),"Gap: encrypt",IF(AND(OR(J194="Confidential",J194="Restricted"),R194="No"),"Gap: enable MFA",IF(AND(P194="High",S194="No"),"Gap: back up",IF(OR(J194="",P194="",Q194="",R194="",S194=""),"Incomplete","OK")))))</f>
        <v/>
      </c>
      <c r="Y194" s="35" t="n"/>
      <c r="Z194" s="34" t="n"/>
    </row>
    <row r="195">
      <c r="A195" s="9" t="n"/>
      <c r="B195" s="9" t="n"/>
      <c r="C195" s="9" t="n"/>
      <c r="D195" s="9" t="n"/>
      <c r="E195" s="9" t="n"/>
      <c r="F195" s="9" t="n"/>
      <c r="G195" s="9" t="n"/>
      <c r="H195" s="9" t="n"/>
      <c r="I195" s="9" t="n"/>
      <c r="J195" s="9" t="n"/>
      <c r="K195" s="9" t="n"/>
      <c r="L195" s="9" t="n"/>
      <c r="M195" s="9" t="n"/>
      <c r="N195" s="9" t="n"/>
      <c r="O195" s="9" t="n"/>
      <c r="P195" s="31" t="str">
        <f>IF(COUNT(M195:O195)=0,"",IF(MAX(M195:O195)&gt;=3,"High",IF(MAX(M195:O195)=2,"Medium","Low")))</f>
        <v/>
      </c>
      <c r="Q195" s="9" t="n"/>
      <c r="R195" s="9" t="n"/>
      <c r="S195" s="9" t="n"/>
      <c r="T195" s="9" t="n"/>
      <c r="U195" s="32" t="n"/>
      <c r="V195" s="33" t="str">
        <f>IF(OR(U195="",P195="",T195="Retired"),"",EDATE(U195,VLOOKUP(P195,REVIEW_TABLE,2,FALSE)))</f>
        <v/>
      </c>
      <c r="W195" s="31" t="str">
        <f>IF(B195="","",IF(T195="Retired","Retired",IF(U195="","Never reviewed",IF(V195="","",IF(V195&lt;TODAY(),"Overdue",IF(V195-TODAY()&lt;=DUE_SOON_DAYS,"Due soon","Current"))))))</f>
        <v/>
      </c>
      <c r="X195" s="31" t="str">
        <f>IF(OR(B195="",T195="Retired"),"",IF(AND(J195="Restricted",Q195="No"),"Gap: encrypt",IF(AND(OR(J195="Confidential",J195="Restricted"),R195="No"),"Gap: enable MFA",IF(AND(P195="High",S195="No"),"Gap: back up",IF(OR(J195="",P195="",Q195="",R195="",S195=""),"Incomplete","OK")))))</f>
        <v/>
      </c>
      <c r="Y195" s="32" t="n"/>
      <c r="Z195" s="9" t="n"/>
    </row>
    <row r="196">
      <c r="A196" s="34" t="n"/>
      <c r="B196" s="34" t="n"/>
      <c r="C196" s="34" t="n"/>
      <c r="D196" s="34" t="n"/>
      <c r="E196" s="34" t="n"/>
      <c r="F196" s="34" t="n"/>
      <c r="G196" s="34" t="n"/>
      <c r="H196" s="34" t="n"/>
      <c r="I196" s="34" t="n"/>
      <c r="J196" s="34" t="n"/>
      <c r="K196" s="34" t="n"/>
      <c r="L196" s="34" t="n"/>
      <c r="M196" s="34" t="n"/>
      <c r="N196" s="34" t="n"/>
      <c r="O196" s="34" t="n"/>
      <c r="P196" s="31" t="str">
        <f>IF(COUNT(M196:O196)=0,"",IF(MAX(M196:O196)&gt;=3,"High",IF(MAX(M196:O196)=2,"Medium","Low")))</f>
        <v/>
      </c>
      <c r="Q196" s="34" t="n"/>
      <c r="R196" s="34" t="n"/>
      <c r="S196" s="34" t="n"/>
      <c r="T196" s="34" t="n"/>
      <c r="U196" s="35" t="n"/>
      <c r="V196" s="33" t="str">
        <f>IF(OR(U196="",P196="",T196="Retired"),"",EDATE(U196,VLOOKUP(P196,REVIEW_TABLE,2,FALSE)))</f>
        <v/>
      </c>
      <c r="W196" s="31" t="str">
        <f>IF(B196="","",IF(T196="Retired","Retired",IF(U196="","Never reviewed",IF(V196="","",IF(V196&lt;TODAY(),"Overdue",IF(V196-TODAY()&lt;=DUE_SOON_DAYS,"Due soon","Current"))))))</f>
        <v/>
      </c>
      <c r="X196" s="31" t="str">
        <f>IF(OR(B196="",T196="Retired"),"",IF(AND(J196="Restricted",Q196="No"),"Gap: encrypt",IF(AND(OR(J196="Confidential",J196="Restricted"),R196="No"),"Gap: enable MFA",IF(AND(P196="High",S196="No"),"Gap: back up",IF(OR(J196="",P196="",Q196="",R196="",S196=""),"Incomplete","OK")))))</f>
        <v/>
      </c>
      <c r="Y196" s="35" t="n"/>
      <c r="Z196" s="34" t="n"/>
    </row>
    <row r="197">
      <c r="A197" s="9" t="n"/>
      <c r="B197" s="9" t="n"/>
      <c r="C197" s="9" t="n"/>
      <c r="D197" s="9" t="n"/>
      <c r="E197" s="9" t="n"/>
      <c r="F197" s="9" t="n"/>
      <c r="G197" s="9" t="n"/>
      <c r="H197" s="9" t="n"/>
      <c r="I197" s="9" t="n"/>
      <c r="J197" s="9" t="n"/>
      <c r="K197" s="9" t="n"/>
      <c r="L197" s="9" t="n"/>
      <c r="M197" s="9" t="n"/>
      <c r="N197" s="9" t="n"/>
      <c r="O197" s="9" t="n"/>
      <c r="P197" s="31" t="str">
        <f>IF(COUNT(M197:O197)=0,"",IF(MAX(M197:O197)&gt;=3,"High",IF(MAX(M197:O197)=2,"Medium","Low")))</f>
        <v/>
      </c>
      <c r="Q197" s="9" t="n"/>
      <c r="R197" s="9" t="n"/>
      <c r="S197" s="9" t="n"/>
      <c r="T197" s="9" t="n"/>
      <c r="U197" s="32" t="n"/>
      <c r="V197" s="33" t="str">
        <f>IF(OR(U197="",P197="",T197="Retired"),"",EDATE(U197,VLOOKUP(P197,REVIEW_TABLE,2,FALSE)))</f>
        <v/>
      </c>
      <c r="W197" s="31" t="str">
        <f>IF(B197="","",IF(T197="Retired","Retired",IF(U197="","Never reviewed",IF(V197="","",IF(V197&lt;TODAY(),"Overdue",IF(V197-TODAY()&lt;=DUE_SOON_DAYS,"Due soon","Current"))))))</f>
        <v/>
      </c>
      <c r="X197" s="31" t="str">
        <f>IF(OR(B197="",T197="Retired"),"",IF(AND(J197="Restricted",Q197="No"),"Gap: encrypt",IF(AND(OR(J197="Confidential",J197="Restricted"),R197="No"),"Gap: enable MFA",IF(AND(P197="High",S197="No"),"Gap: back up",IF(OR(J197="",P197="",Q197="",R197="",S197=""),"Incomplete","OK")))))</f>
        <v/>
      </c>
      <c r="Y197" s="32" t="n"/>
      <c r="Z197" s="9" t="n"/>
    </row>
    <row r="198">
      <c r="A198" s="34" t="n"/>
      <c r="B198" s="34" t="n"/>
      <c r="C198" s="34" t="n"/>
      <c r="D198" s="34" t="n"/>
      <c r="E198" s="34" t="n"/>
      <c r="F198" s="34" t="n"/>
      <c r="G198" s="34" t="n"/>
      <c r="H198" s="34" t="n"/>
      <c r="I198" s="34" t="n"/>
      <c r="J198" s="34" t="n"/>
      <c r="K198" s="34" t="n"/>
      <c r="L198" s="34" t="n"/>
      <c r="M198" s="34" t="n"/>
      <c r="N198" s="34" t="n"/>
      <c r="O198" s="34" t="n"/>
      <c r="P198" s="31" t="str">
        <f>IF(COUNT(M198:O198)=0,"",IF(MAX(M198:O198)&gt;=3,"High",IF(MAX(M198:O198)=2,"Medium","Low")))</f>
        <v/>
      </c>
      <c r="Q198" s="34" t="n"/>
      <c r="R198" s="34" t="n"/>
      <c r="S198" s="34" t="n"/>
      <c r="T198" s="34" t="n"/>
      <c r="U198" s="35" t="n"/>
      <c r="V198" s="33" t="str">
        <f>IF(OR(U198="",P198="",T198="Retired"),"",EDATE(U198,VLOOKUP(P198,REVIEW_TABLE,2,FALSE)))</f>
        <v/>
      </c>
      <c r="W198" s="31" t="str">
        <f>IF(B198="","",IF(T198="Retired","Retired",IF(U198="","Never reviewed",IF(V198="","",IF(V198&lt;TODAY(),"Overdue",IF(V198-TODAY()&lt;=DUE_SOON_DAYS,"Due soon","Current"))))))</f>
        <v/>
      </c>
      <c r="X198" s="31" t="str">
        <f>IF(OR(B198="",T198="Retired"),"",IF(AND(J198="Restricted",Q198="No"),"Gap: encrypt",IF(AND(OR(J198="Confidential",J198="Restricted"),R198="No"),"Gap: enable MFA",IF(AND(P198="High",S198="No"),"Gap: back up",IF(OR(J198="",P198="",Q198="",R198="",S198=""),"Incomplete","OK")))))</f>
        <v/>
      </c>
      <c r="Y198" s="35" t="n"/>
      <c r="Z198" s="34" t="n"/>
    </row>
    <row r="199">
      <c r="A199" s="9" t="n"/>
      <c r="B199" s="9" t="n"/>
      <c r="C199" s="9" t="n"/>
      <c r="D199" s="9" t="n"/>
      <c r="E199" s="9" t="n"/>
      <c r="F199" s="9" t="n"/>
      <c r="G199" s="9" t="n"/>
      <c r="H199" s="9" t="n"/>
      <c r="I199" s="9" t="n"/>
      <c r="J199" s="9" t="n"/>
      <c r="K199" s="9" t="n"/>
      <c r="L199" s="9" t="n"/>
      <c r="M199" s="9" t="n"/>
      <c r="N199" s="9" t="n"/>
      <c r="O199" s="9" t="n"/>
      <c r="P199" s="31" t="str">
        <f>IF(COUNT(M199:O199)=0,"",IF(MAX(M199:O199)&gt;=3,"High",IF(MAX(M199:O199)=2,"Medium","Low")))</f>
        <v/>
      </c>
      <c r="Q199" s="9" t="n"/>
      <c r="R199" s="9" t="n"/>
      <c r="S199" s="9" t="n"/>
      <c r="T199" s="9" t="n"/>
      <c r="U199" s="32" t="n"/>
      <c r="V199" s="33" t="str">
        <f>IF(OR(U199="",P199="",T199="Retired"),"",EDATE(U199,VLOOKUP(P199,REVIEW_TABLE,2,FALSE)))</f>
        <v/>
      </c>
      <c r="W199" s="31" t="str">
        <f>IF(B199="","",IF(T199="Retired","Retired",IF(U199="","Never reviewed",IF(V199="","",IF(V199&lt;TODAY(),"Overdue",IF(V199-TODAY()&lt;=DUE_SOON_DAYS,"Due soon","Current"))))))</f>
        <v/>
      </c>
      <c r="X199" s="31" t="str">
        <f>IF(OR(B199="",T199="Retired"),"",IF(AND(J199="Restricted",Q199="No"),"Gap: encrypt",IF(AND(OR(J199="Confidential",J199="Restricted"),R199="No"),"Gap: enable MFA",IF(AND(P199="High",S199="No"),"Gap: back up",IF(OR(J199="",P199="",Q199="",R199="",S199=""),"Incomplete","OK")))))</f>
        <v/>
      </c>
      <c r="Y199" s="32" t="n"/>
      <c r="Z199" s="9" t="n"/>
    </row>
    <row r="200">
      <c r="A200" s="34" t="n"/>
      <c r="B200" s="34" t="n"/>
      <c r="C200" s="34" t="n"/>
      <c r="D200" s="34" t="n"/>
      <c r="E200" s="34" t="n"/>
      <c r="F200" s="34" t="n"/>
      <c r="G200" s="34" t="n"/>
      <c r="H200" s="34" t="n"/>
      <c r="I200" s="34" t="n"/>
      <c r="J200" s="34" t="n"/>
      <c r="K200" s="34" t="n"/>
      <c r="L200" s="34" t="n"/>
      <c r="M200" s="34" t="n"/>
      <c r="N200" s="34" t="n"/>
      <c r="O200" s="34" t="n"/>
      <c r="P200" s="31" t="str">
        <f>IF(COUNT(M200:O200)=0,"",IF(MAX(M200:O200)&gt;=3,"High",IF(MAX(M200:O200)=2,"Medium","Low")))</f>
        <v/>
      </c>
      <c r="Q200" s="34" t="n"/>
      <c r="R200" s="34" t="n"/>
      <c r="S200" s="34" t="n"/>
      <c r="T200" s="34" t="n"/>
      <c r="U200" s="35" t="n"/>
      <c r="V200" s="33" t="str">
        <f>IF(OR(U200="",P200="",T200="Retired"),"",EDATE(U200,VLOOKUP(P200,REVIEW_TABLE,2,FALSE)))</f>
        <v/>
      </c>
      <c r="W200" s="31" t="str">
        <f>IF(B200="","",IF(T200="Retired","Retired",IF(U200="","Never reviewed",IF(V200="","",IF(V200&lt;TODAY(),"Overdue",IF(V200-TODAY()&lt;=DUE_SOON_DAYS,"Due soon","Current"))))))</f>
        <v/>
      </c>
      <c r="X200" s="31" t="str">
        <f>IF(OR(B200="",T200="Retired"),"",IF(AND(J200="Restricted",Q200="No"),"Gap: encrypt",IF(AND(OR(J200="Confidential",J200="Restricted"),R200="No"),"Gap: enable MFA",IF(AND(P200="High",S200="No"),"Gap: back up",IF(OR(J200="",P200="",Q200="",R200="",S200=""),"Incomplete","OK")))))</f>
        <v/>
      </c>
      <c r="Y200" s="35" t="n"/>
      <c r="Z200" s="34" t="n"/>
    </row>
    <row r="201">
      <c r="A201" s="9" t="n"/>
      <c r="B201" s="9" t="n"/>
      <c r="C201" s="9" t="n"/>
      <c r="D201" s="9" t="n"/>
      <c r="E201" s="9" t="n"/>
      <c r="F201" s="9" t="n"/>
      <c r="G201" s="9" t="n"/>
      <c r="H201" s="9" t="n"/>
      <c r="I201" s="9" t="n"/>
      <c r="J201" s="9" t="n"/>
      <c r="K201" s="9" t="n"/>
      <c r="L201" s="9" t="n"/>
      <c r="M201" s="9" t="n"/>
      <c r="N201" s="9" t="n"/>
      <c r="O201" s="9" t="n"/>
      <c r="P201" s="31" t="str">
        <f>IF(COUNT(M201:O201)=0,"",IF(MAX(M201:O201)&gt;=3,"High",IF(MAX(M201:O201)=2,"Medium","Low")))</f>
        <v/>
      </c>
      <c r="Q201" s="9" t="n"/>
      <c r="R201" s="9" t="n"/>
      <c r="S201" s="9" t="n"/>
      <c r="T201" s="9" t="n"/>
      <c r="U201" s="32" t="n"/>
      <c r="V201" s="33" t="str">
        <f>IF(OR(U201="",P201="",T201="Retired"),"",EDATE(U201,VLOOKUP(P201,REVIEW_TABLE,2,FALSE)))</f>
        <v/>
      </c>
      <c r="W201" s="31" t="str">
        <f>IF(B201="","",IF(T201="Retired","Retired",IF(U201="","Never reviewed",IF(V201="","",IF(V201&lt;TODAY(),"Overdue",IF(V201-TODAY()&lt;=DUE_SOON_DAYS,"Due soon","Current"))))))</f>
        <v/>
      </c>
      <c r="X201" s="31" t="str">
        <f>IF(OR(B201="",T201="Retired"),"",IF(AND(J201="Restricted",Q201="No"),"Gap: encrypt",IF(AND(OR(J201="Confidential",J201="Restricted"),R201="No"),"Gap: enable MFA",IF(AND(P201="High",S201="No"),"Gap: back up",IF(OR(J201="",P201="",Q201="",R201="",S201=""),"Incomplete","OK")))))</f>
        <v/>
      </c>
      <c r="Y201" s="32" t="n"/>
      <c r="Z201" s="9" t="n"/>
    </row>
    <row r="202">
      <c r="A202" s="34" t="n"/>
      <c r="B202" s="34" t="n"/>
      <c r="C202" s="34" t="n"/>
      <c r="D202" s="34" t="n"/>
      <c r="E202" s="34" t="n"/>
      <c r="F202" s="34" t="n"/>
      <c r="G202" s="34" t="n"/>
      <c r="H202" s="34" t="n"/>
      <c r="I202" s="34" t="n"/>
      <c r="J202" s="34" t="n"/>
      <c r="K202" s="34" t="n"/>
      <c r="L202" s="34" t="n"/>
      <c r="M202" s="34" t="n"/>
      <c r="N202" s="34" t="n"/>
      <c r="O202" s="34" t="n"/>
      <c r="P202" s="31" t="str">
        <f>IF(COUNT(M202:O202)=0,"",IF(MAX(M202:O202)&gt;=3,"High",IF(MAX(M202:O202)=2,"Medium","Low")))</f>
        <v/>
      </c>
      <c r="Q202" s="34" t="n"/>
      <c r="R202" s="34" t="n"/>
      <c r="S202" s="34" t="n"/>
      <c r="T202" s="34" t="n"/>
      <c r="U202" s="35" t="n"/>
      <c r="V202" s="33" t="str">
        <f>IF(OR(U202="",P202="",T202="Retired"),"",EDATE(U202,VLOOKUP(P202,REVIEW_TABLE,2,FALSE)))</f>
        <v/>
      </c>
      <c r="W202" s="31" t="str">
        <f>IF(B202="","",IF(T202="Retired","Retired",IF(U202="","Never reviewed",IF(V202="","",IF(V202&lt;TODAY(),"Overdue",IF(V202-TODAY()&lt;=DUE_SOON_DAYS,"Due soon","Current"))))))</f>
        <v/>
      </c>
      <c r="X202" s="31" t="str">
        <f>IF(OR(B202="",T202="Retired"),"",IF(AND(J202="Restricted",Q202="No"),"Gap: encrypt",IF(AND(OR(J202="Confidential",J202="Restricted"),R202="No"),"Gap: enable MFA",IF(AND(P202="High",S202="No"),"Gap: back up",IF(OR(J202="",P202="",Q202="",R202="",S202=""),"Incomplete","OK")))))</f>
        <v/>
      </c>
      <c r="Y202" s="35" t="n"/>
      <c r="Z202" s="34" t="n"/>
    </row>
    <row r="203">
      <c r="A203" s="9" t="n"/>
      <c r="B203" s="9" t="n"/>
      <c r="C203" s="9" t="n"/>
      <c r="D203" s="9" t="n"/>
      <c r="E203" s="9" t="n"/>
      <c r="F203" s="9" t="n"/>
      <c r="G203" s="9" t="n"/>
      <c r="H203" s="9" t="n"/>
      <c r="I203" s="9" t="n"/>
      <c r="J203" s="9" t="n"/>
      <c r="K203" s="9" t="n"/>
      <c r="L203" s="9" t="n"/>
      <c r="M203" s="9" t="n"/>
      <c r="N203" s="9" t="n"/>
      <c r="O203" s="9" t="n"/>
      <c r="P203" s="31" t="str">
        <f>IF(COUNT(M203:O203)=0,"",IF(MAX(M203:O203)&gt;=3,"High",IF(MAX(M203:O203)=2,"Medium","Low")))</f>
        <v/>
      </c>
      <c r="Q203" s="9" t="n"/>
      <c r="R203" s="9" t="n"/>
      <c r="S203" s="9" t="n"/>
      <c r="T203" s="9" t="n"/>
      <c r="U203" s="32" t="n"/>
      <c r="V203" s="33" t="str">
        <f>IF(OR(U203="",P203="",T203="Retired"),"",EDATE(U203,VLOOKUP(P203,REVIEW_TABLE,2,FALSE)))</f>
        <v/>
      </c>
      <c r="W203" s="31" t="str">
        <f>IF(B203="","",IF(T203="Retired","Retired",IF(U203="","Never reviewed",IF(V203="","",IF(V203&lt;TODAY(),"Overdue",IF(V203-TODAY()&lt;=DUE_SOON_DAYS,"Due soon","Current"))))))</f>
        <v/>
      </c>
      <c r="X203" s="31" t="str">
        <f>IF(OR(B203="",T203="Retired"),"",IF(AND(J203="Restricted",Q203="No"),"Gap: encrypt",IF(AND(OR(J203="Confidential",J203="Restricted"),R203="No"),"Gap: enable MFA",IF(AND(P203="High",S203="No"),"Gap: back up",IF(OR(J203="",P203="",Q203="",R203="",S203=""),"Incomplete","OK")))))</f>
        <v/>
      </c>
      <c r="Y203" s="32" t="n"/>
      <c r="Z203" s="9" t="n"/>
    </row>
    <row r="204">
      <c r="A204" s="34" t="n"/>
      <c r="B204" s="34" t="n"/>
      <c r="C204" s="34" t="n"/>
      <c r="D204" s="34" t="n"/>
      <c r="E204" s="34" t="n"/>
      <c r="F204" s="34" t="n"/>
      <c r="G204" s="34" t="n"/>
      <c r="H204" s="34" t="n"/>
      <c r="I204" s="34" t="n"/>
      <c r="J204" s="34" t="n"/>
      <c r="K204" s="34" t="n"/>
      <c r="L204" s="34" t="n"/>
      <c r="M204" s="34" t="n"/>
      <c r="N204" s="34" t="n"/>
      <c r="O204" s="34" t="n"/>
      <c r="P204" s="31" t="str">
        <f>IF(COUNT(M204:O204)=0,"",IF(MAX(M204:O204)&gt;=3,"High",IF(MAX(M204:O204)=2,"Medium","Low")))</f>
        <v/>
      </c>
      <c r="Q204" s="34" t="n"/>
      <c r="R204" s="34" t="n"/>
      <c r="S204" s="34" t="n"/>
      <c r="T204" s="34" t="n"/>
      <c r="U204" s="35" t="n"/>
      <c r="V204" s="33" t="str">
        <f>IF(OR(U204="",P204="",T204="Retired"),"",EDATE(U204,VLOOKUP(P204,REVIEW_TABLE,2,FALSE)))</f>
        <v/>
      </c>
      <c r="W204" s="31" t="str">
        <f>IF(B204="","",IF(T204="Retired","Retired",IF(U204="","Never reviewed",IF(V204="","",IF(V204&lt;TODAY(),"Overdue",IF(V204-TODAY()&lt;=DUE_SOON_DAYS,"Due soon","Current"))))))</f>
        <v/>
      </c>
      <c r="X204" s="31" t="str">
        <f>IF(OR(B204="",T204="Retired"),"",IF(AND(J204="Restricted",Q204="No"),"Gap: encrypt",IF(AND(OR(J204="Confidential",J204="Restricted"),R204="No"),"Gap: enable MFA",IF(AND(P204="High",S204="No"),"Gap: back up",IF(OR(J204="",P204="",Q204="",R204="",S204=""),"Incomplete","OK")))))</f>
        <v/>
      </c>
      <c r="Y204" s="35" t="n"/>
      <c r="Z204" s="34" t="n"/>
    </row>
    <row r="205">
      <c r="A205" s="9" t="n"/>
      <c r="B205" s="9" t="n"/>
      <c r="C205" s="9" t="n"/>
      <c r="D205" s="9" t="n"/>
      <c r="E205" s="9" t="n"/>
      <c r="F205" s="9" t="n"/>
      <c r="G205" s="9" t="n"/>
      <c r="H205" s="9" t="n"/>
      <c r="I205" s="9" t="n"/>
      <c r="J205" s="9" t="n"/>
      <c r="K205" s="9" t="n"/>
      <c r="L205" s="9" t="n"/>
      <c r="M205" s="9" t="n"/>
      <c r="N205" s="9" t="n"/>
      <c r="O205" s="9" t="n"/>
      <c r="P205" s="31" t="str">
        <f>IF(COUNT(M205:O205)=0,"",IF(MAX(M205:O205)&gt;=3,"High",IF(MAX(M205:O205)=2,"Medium","Low")))</f>
        <v/>
      </c>
      <c r="Q205" s="9" t="n"/>
      <c r="R205" s="9" t="n"/>
      <c r="S205" s="9" t="n"/>
      <c r="T205" s="9" t="n"/>
      <c r="U205" s="32" t="n"/>
      <c r="V205" s="33" t="str">
        <f>IF(OR(U205="",P205="",T205="Retired"),"",EDATE(U205,VLOOKUP(P205,REVIEW_TABLE,2,FALSE)))</f>
        <v/>
      </c>
      <c r="W205" s="31" t="str">
        <f>IF(B205="","",IF(T205="Retired","Retired",IF(U205="","Never reviewed",IF(V205="","",IF(V205&lt;TODAY(),"Overdue",IF(V205-TODAY()&lt;=DUE_SOON_DAYS,"Due soon","Current"))))))</f>
        <v/>
      </c>
      <c r="X205" s="31" t="str">
        <f>IF(OR(B205="",T205="Retired"),"",IF(AND(J205="Restricted",Q205="No"),"Gap: encrypt",IF(AND(OR(J205="Confidential",J205="Restricted"),R205="No"),"Gap: enable MFA",IF(AND(P205="High",S205="No"),"Gap: back up",IF(OR(J205="",P205="",Q205="",R205="",S205=""),"Incomplete","OK")))))</f>
        <v/>
      </c>
      <c r="Y205" s="32" t="n"/>
      <c r="Z205" s="9" t="n"/>
    </row>
    <row r="206">
      <c r="A206" s="34" t="n"/>
      <c r="B206" s="34" t="n"/>
      <c r="C206" s="34" t="n"/>
      <c r="D206" s="34" t="n"/>
      <c r="E206" s="34" t="n"/>
      <c r="F206" s="34" t="n"/>
      <c r="G206" s="34" t="n"/>
      <c r="H206" s="34" t="n"/>
      <c r="I206" s="34" t="n"/>
      <c r="J206" s="34" t="n"/>
      <c r="K206" s="34" t="n"/>
      <c r="L206" s="34" t="n"/>
      <c r="M206" s="34" t="n"/>
      <c r="N206" s="34" t="n"/>
      <c r="O206" s="34" t="n"/>
      <c r="P206" s="31" t="str">
        <f>IF(COUNT(M206:O206)=0,"",IF(MAX(M206:O206)&gt;=3,"High",IF(MAX(M206:O206)=2,"Medium","Low")))</f>
        <v/>
      </c>
      <c r="Q206" s="34" t="n"/>
      <c r="R206" s="34" t="n"/>
      <c r="S206" s="34" t="n"/>
      <c r="T206" s="34" t="n"/>
      <c r="U206" s="35" t="n"/>
      <c r="V206" s="33" t="str">
        <f>IF(OR(U206="",P206="",T206="Retired"),"",EDATE(U206,VLOOKUP(P206,REVIEW_TABLE,2,FALSE)))</f>
        <v/>
      </c>
      <c r="W206" s="31" t="str">
        <f>IF(B206="","",IF(T206="Retired","Retired",IF(U206="","Never reviewed",IF(V206="","",IF(V206&lt;TODAY(),"Overdue",IF(V206-TODAY()&lt;=DUE_SOON_DAYS,"Due soon","Current"))))))</f>
        <v/>
      </c>
      <c r="X206" s="31" t="str">
        <f>IF(OR(B206="",T206="Retired"),"",IF(AND(J206="Restricted",Q206="No"),"Gap: encrypt",IF(AND(OR(J206="Confidential",J206="Restricted"),R206="No"),"Gap: enable MFA",IF(AND(P206="High",S206="No"),"Gap: back up",IF(OR(J206="",P206="",Q206="",R206="",S206=""),"Incomplete","OK")))))</f>
        <v/>
      </c>
      <c r="Y206" s="35" t="n"/>
      <c r="Z206" s="34" t="n"/>
    </row>
    <row r="207">
      <c r="A207" s="9" t="n"/>
      <c r="B207" s="9" t="n"/>
      <c r="C207" s="9" t="n"/>
      <c r="D207" s="9" t="n"/>
      <c r="E207" s="9" t="n"/>
      <c r="F207" s="9" t="n"/>
      <c r="G207" s="9" t="n"/>
      <c r="H207" s="9" t="n"/>
      <c r="I207" s="9" t="n"/>
      <c r="J207" s="9" t="n"/>
      <c r="K207" s="9" t="n"/>
      <c r="L207" s="9" t="n"/>
      <c r="M207" s="9" t="n"/>
      <c r="N207" s="9" t="n"/>
      <c r="O207" s="9" t="n"/>
      <c r="P207" s="31" t="str">
        <f>IF(COUNT(M207:O207)=0,"",IF(MAX(M207:O207)&gt;=3,"High",IF(MAX(M207:O207)=2,"Medium","Low")))</f>
        <v/>
      </c>
      <c r="Q207" s="9" t="n"/>
      <c r="R207" s="9" t="n"/>
      <c r="S207" s="9" t="n"/>
      <c r="T207" s="9" t="n"/>
      <c r="U207" s="32" t="n"/>
      <c r="V207" s="33" t="str">
        <f>IF(OR(U207="",P207="",T207="Retired"),"",EDATE(U207,VLOOKUP(P207,REVIEW_TABLE,2,FALSE)))</f>
        <v/>
      </c>
      <c r="W207" s="31" t="str">
        <f>IF(B207="","",IF(T207="Retired","Retired",IF(U207="","Never reviewed",IF(V207="","",IF(V207&lt;TODAY(),"Overdue",IF(V207-TODAY()&lt;=DUE_SOON_DAYS,"Due soon","Current"))))))</f>
        <v/>
      </c>
      <c r="X207" s="31" t="str">
        <f>IF(OR(B207="",T207="Retired"),"",IF(AND(J207="Restricted",Q207="No"),"Gap: encrypt",IF(AND(OR(J207="Confidential",J207="Restricted"),R207="No"),"Gap: enable MFA",IF(AND(P207="High",S207="No"),"Gap: back up",IF(OR(J207="",P207="",Q207="",R207="",S207=""),"Incomplete","OK")))))</f>
        <v/>
      </c>
      <c r="Y207" s="32" t="n"/>
      <c r="Z207" s="9" t="n"/>
    </row>
    <row r="208">
      <c r="A208" s="34" t="n"/>
      <c r="B208" s="34" t="n"/>
      <c r="C208" s="34" t="n"/>
      <c r="D208" s="34" t="n"/>
      <c r="E208" s="34" t="n"/>
      <c r="F208" s="34" t="n"/>
      <c r="G208" s="34" t="n"/>
      <c r="H208" s="34" t="n"/>
      <c r="I208" s="34" t="n"/>
      <c r="J208" s="34" t="n"/>
      <c r="K208" s="34" t="n"/>
      <c r="L208" s="34" t="n"/>
      <c r="M208" s="34" t="n"/>
      <c r="N208" s="34" t="n"/>
      <c r="O208" s="34" t="n"/>
      <c r="P208" s="31" t="str">
        <f>IF(COUNT(M208:O208)=0,"",IF(MAX(M208:O208)&gt;=3,"High",IF(MAX(M208:O208)=2,"Medium","Low")))</f>
        <v/>
      </c>
      <c r="Q208" s="34" t="n"/>
      <c r="R208" s="34" t="n"/>
      <c r="S208" s="34" t="n"/>
      <c r="T208" s="34" t="n"/>
      <c r="U208" s="35" t="n"/>
      <c r="V208" s="33" t="str">
        <f>IF(OR(U208="",P208="",T208="Retired"),"",EDATE(U208,VLOOKUP(P208,REVIEW_TABLE,2,FALSE)))</f>
        <v/>
      </c>
      <c r="W208" s="31" t="str">
        <f>IF(B208="","",IF(T208="Retired","Retired",IF(U208="","Never reviewed",IF(V208="","",IF(V208&lt;TODAY(),"Overdue",IF(V208-TODAY()&lt;=DUE_SOON_DAYS,"Due soon","Current"))))))</f>
        <v/>
      </c>
      <c r="X208" s="31" t="str">
        <f>IF(OR(B208="",T208="Retired"),"",IF(AND(J208="Restricted",Q208="No"),"Gap: encrypt",IF(AND(OR(J208="Confidential",J208="Restricted"),R208="No"),"Gap: enable MFA",IF(AND(P208="High",S208="No"),"Gap: back up",IF(OR(J208="",P208="",Q208="",R208="",S208=""),"Incomplete","OK")))))</f>
        <v/>
      </c>
      <c r="Y208" s="35" t="n"/>
      <c r="Z208" s="34" t="n"/>
    </row>
    <row r="209">
      <c r="A209" s="9" t="n"/>
      <c r="B209" s="9" t="n"/>
      <c r="C209" s="9" t="n"/>
      <c r="D209" s="9" t="n"/>
      <c r="E209" s="9" t="n"/>
      <c r="F209" s="9" t="n"/>
      <c r="G209" s="9" t="n"/>
      <c r="H209" s="9" t="n"/>
      <c r="I209" s="9" t="n"/>
      <c r="J209" s="9" t="n"/>
      <c r="K209" s="9" t="n"/>
      <c r="L209" s="9" t="n"/>
      <c r="M209" s="9" t="n"/>
      <c r="N209" s="9" t="n"/>
      <c r="O209" s="9" t="n"/>
      <c r="P209" s="31" t="str">
        <f>IF(COUNT(M209:O209)=0,"",IF(MAX(M209:O209)&gt;=3,"High",IF(MAX(M209:O209)=2,"Medium","Low")))</f>
        <v/>
      </c>
      <c r="Q209" s="9" t="n"/>
      <c r="R209" s="9" t="n"/>
      <c r="S209" s="9" t="n"/>
      <c r="T209" s="9" t="n"/>
      <c r="U209" s="32" t="n"/>
      <c r="V209" s="33" t="str">
        <f>IF(OR(U209="",P209="",T209="Retired"),"",EDATE(U209,VLOOKUP(P209,REVIEW_TABLE,2,FALSE)))</f>
        <v/>
      </c>
      <c r="W209" s="31" t="str">
        <f>IF(B209="","",IF(T209="Retired","Retired",IF(U209="","Never reviewed",IF(V209="","",IF(V209&lt;TODAY(),"Overdue",IF(V209-TODAY()&lt;=DUE_SOON_DAYS,"Due soon","Current"))))))</f>
        <v/>
      </c>
      <c r="X209" s="31" t="str">
        <f>IF(OR(B209="",T209="Retired"),"",IF(AND(J209="Restricted",Q209="No"),"Gap: encrypt",IF(AND(OR(J209="Confidential",J209="Restricted"),R209="No"),"Gap: enable MFA",IF(AND(P209="High",S209="No"),"Gap: back up",IF(OR(J209="",P209="",Q209="",R209="",S209=""),"Incomplete","OK")))))</f>
        <v/>
      </c>
      <c r="Y209" s="32" t="n"/>
      <c r="Z209" s="9" t="n"/>
    </row>
    <row r="210">
      <c r="A210" s="34" t="n"/>
      <c r="B210" s="34" t="n"/>
      <c r="C210" s="34" t="n"/>
      <c r="D210" s="34" t="n"/>
      <c r="E210" s="34" t="n"/>
      <c r="F210" s="34" t="n"/>
      <c r="G210" s="34" t="n"/>
      <c r="H210" s="34" t="n"/>
      <c r="I210" s="34" t="n"/>
      <c r="J210" s="34" t="n"/>
      <c r="K210" s="34" t="n"/>
      <c r="L210" s="34" t="n"/>
      <c r="M210" s="34" t="n"/>
      <c r="N210" s="34" t="n"/>
      <c r="O210" s="34" t="n"/>
      <c r="P210" s="31" t="str">
        <f>IF(COUNT(M210:O210)=0,"",IF(MAX(M210:O210)&gt;=3,"High",IF(MAX(M210:O210)=2,"Medium","Low")))</f>
        <v/>
      </c>
      <c r="Q210" s="34" t="n"/>
      <c r="R210" s="34" t="n"/>
      <c r="S210" s="34" t="n"/>
      <c r="T210" s="34" t="n"/>
      <c r="U210" s="35" t="n"/>
      <c r="V210" s="33" t="str">
        <f>IF(OR(U210="",P210="",T210="Retired"),"",EDATE(U210,VLOOKUP(P210,REVIEW_TABLE,2,FALSE)))</f>
        <v/>
      </c>
      <c r="W210" s="31" t="str">
        <f>IF(B210="","",IF(T210="Retired","Retired",IF(U210="","Never reviewed",IF(V210="","",IF(V210&lt;TODAY(),"Overdue",IF(V210-TODAY()&lt;=DUE_SOON_DAYS,"Due soon","Current"))))))</f>
        <v/>
      </c>
      <c r="X210" s="31" t="str">
        <f>IF(OR(B210="",T210="Retired"),"",IF(AND(J210="Restricted",Q210="No"),"Gap: encrypt",IF(AND(OR(J210="Confidential",J210="Restricted"),R210="No"),"Gap: enable MFA",IF(AND(P210="High",S210="No"),"Gap: back up",IF(OR(J210="",P210="",Q210="",R210="",S210=""),"Incomplete","OK")))))</f>
        <v/>
      </c>
      <c r="Y210" s="35" t="n"/>
      <c r="Z210" s="34" t="n"/>
    </row>
    <row r="211">
      <c r="A211" s="9" t="n"/>
      <c r="B211" s="9" t="n"/>
      <c r="C211" s="9" t="n"/>
      <c r="D211" s="9" t="n"/>
      <c r="E211" s="9" t="n"/>
      <c r="F211" s="9" t="n"/>
      <c r="G211" s="9" t="n"/>
      <c r="H211" s="9" t="n"/>
      <c r="I211" s="9" t="n"/>
      <c r="J211" s="9" t="n"/>
      <c r="K211" s="9" t="n"/>
      <c r="L211" s="9" t="n"/>
      <c r="M211" s="9" t="n"/>
      <c r="N211" s="9" t="n"/>
      <c r="O211" s="9" t="n"/>
      <c r="P211" s="31" t="str">
        <f>IF(COUNT(M211:O211)=0,"",IF(MAX(M211:O211)&gt;=3,"High",IF(MAX(M211:O211)=2,"Medium","Low")))</f>
        <v/>
      </c>
      <c r="Q211" s="9" t="n"/>
      <c r="R211" s="9" t="n"/>
      <c r="S211" s="9" t="n"/>
      <c r="T211" s="9" t="n"/>
      <c r="U211" s="32" t="n"/>
      <c r="V211" s="33" t="str">
        <f>IF(OR(U211="",P211="",T211="Retired"),"",EDATE(U211,VLOOKUP(P211,REVIEW_TABLE,2,FALSE)))</f>
        <v/>
      </c>
      <c r="W211" s="31" t="str">
        <f>IF(B211="","",IF(T211="Retired","Retired",IF(U211="","Never reviewed",IF(V211="","",IF(V211&lt;TODAY(),"Overdue",IF(V211-TODAY()&lt;=DUE_SOON_DAYS,"Due soon","Current"))))))</f>
        <v/>
      </c>
      <c r="X211" s="31" t="str">
        <f>IF(OR(B211="",T211="Retired"),"",IF(AND(J211="Restricted",Q211="No"),"Gap: encrypt",IF(AND(OR(J211="Confidential",J211="Restricted"),R211="No"),"Gap: enable MFA",IF(AND(P211="High",S211="No"),"Gap: back up",IF(OR(J211="",P211="",Q211="",R211="",S211=""),"Incomplete","OK")))))</f>
        <v/>
      </c>
      <c r="Y211" s="32" t="n"/>
      <c r="Z211" s="9" t="n"/>
    </row>
    <row r="212">
      <c r="A212" s="34" t="n"/>
      <c r="B212" s="34" t="n"/>
      <c r="C212" s="34" t="n"/>
      <c r="D212" s="34" t="n"/>
      <c r="E212" s="34" t="n"/>
      <c r="F212" s="34" t="n"/>
      <c r="G212" s="34" t="n"/>
      <c r="H212" s="34" t="n"/>
      <c r="I212" s="34" t="n"/>
      <c r="J212" s="34" t="n"/>
      <c r="K212" s="34" t="n"/>
      <c r="L212" s="34" t="n"/>
      <c r="M212" s="34" t="n"/>
      <c r="N212" s="34" t="n"/>
      <c r="O212" s="34" t="n"/>
      <c r="P212" s="31" t="str">
        <f>IF(COUNT(M212:O212)=0,"",IF(MAX(M212:O212)&gt;=3,"High",IF(MAX(M212:O212)=2,"Medium","Low")))</f>
        <v/>
      </c>
      <c r="Q212" s="34" t="n"/>
      <c r="R212" s="34" t="n"/>
      <c r="S212" s="34" t="n"/>
      <c r="T212" s="34" t="n"/>
      <c r="U212" s="35" t="n"/>
      <c r="V212" s="33" t="str">
        <f>IF(OR(U212="",P212="",T212="Retired"),"",EDATE(U212,VLOOKUP(P212,REVIEW_TABLE,2,FALSE)))</f>
        <v/>
      </c>
      <c r="W212" s="31" t="str">
        <f>IF(B212="","",IF(T212="Retired","Retired",IF(U212="","Never reviewed",IF(V212="","",IF(V212&lt;TODAY(),"Overdue",IF(V212-TODAY()&lt;=DUE_SOON_DAYS,"Due soon","Current"))))))</f>
        <v/>
      </c>
      <c r="X212" s="31" t="str">
        <f>IF(OR(B212="",T212="Retired"),"",IF(AND(J212="Restricted",Q212="No"),"Gap: encrypt",IF(AND(OR(J212="Confidential",J212="Restricted"),R212="No"),"Gap: enable MFA",IF(AND(P212="High",S212="No"),"Gap: back up",IF(OR(J212="",P212="",Q212="",R212="",S212=""),"Incomplete","OK")))))</f>
        <v/>
      </c>
      <c r="Y212" s="35" t="n"/>
      <c r="Z212" s="34" t="n"/>
    </row>
    <row r="213">
      <c r="A213" s="9" t="n"/>
      <c r="B213" s="9" t="n"/>
      <c r="C213" s="9" t="n"/>
      <c r="D213" s="9" t="n"/>
      <c r="E213" s="9" t="n"/>
      <c r="F213" s="9" t="n"/>
      <c r="G213" s="9" t="n"/>
      <c r="H213" s="9" t="n"/>
      <c r="I213" s="9" t="n"/>
      <c r="J213" s="9" t="n"/>
      <c r="K213" s="9" t="n"/>
      <c r="L213" s="9" t="n"/>
      <c r="M213" s="9" t="n"/>
      <c r="N213" s="9" t="n"/>
      <c r="O213" s="9" t="n"/>
      <c r="P213" s="31" t="str">
        <f>IF(COUNT(M213:O213)=0,"",IF(MAX(M213:O213)&gt;=3,"High",IF(MAX(M213:O213)=2,"Medium","Low")))</f>
        <v/>
      </c>
      <c r="Q213" s="9" t="n"/>
      <c r="R213" s="9" t="n"/>
      <c r="S213" s="9" t="n"/>
      <c r="T213" s="9" t="n"/>
      <c r="U213" s="32" t="n"/>
      <c r="V213" s="33" t="str">
        <f>IF(OR(U213="",P213="",T213="Retired"),"",EDATE(U213,VLOOKUP(P213,REVIEW_TABLE,2,FALSE)))</f>
        <v/>
      </c>
      <c r="W213" s="31" t="str">
        <f>IF(B213="","",IF(T213="Retired","Retired",IF(U213="","Never reviewed",IF(V213="","",IF(V213&lt;TODAY(),"Overdue",IF(V213-TODAY()&lt;=DUE_SOON_DAYS,"Due soon","Current"))))))</f>
        <v/>
      </c>
      <c r="X213" s="31" t="str">
        <f>IF(OR(B213="",T213="Retired"),"",IF(AND(J213="Restricted",Q213="No"),"Gap: encrypt",IF(AND(OR(J213="Confidential",J213="Restricted"),R213="No"),"Gap: enable MFA",IF(AND(P213="High",S213="No"),"Gap: back up",IF(OR(J213="",P213="",Q213="",R213="",S213=""),"Incomplete","OK")))))</f>
        <v/>
      </c>
      <c r="Y213" s="32" t="n"/>
      <c r="Z213" s="9" t="n"/>
    </row>
    <row r="214">
      <c r="A214" s="34" t="n"/>
      <c r="B214" s="34" t="n"/>
      <c r="C214" s="34" t="n"/>
      <c r="D214" s="34" t="n"/>
      <c r="E214" s="34" t="n"/>
      <c r="F214" s="34" t="n"/>
      <c r="G214" s="34" t="n"/>
      <c r="H214" s="34" t="n"/>
      <c r="I214" s="34" t="n"/>
      <c r="J214" s="34" t="n"/>
      <c r="K214" s="34" t="n"/>
      <c r="L214" s="34" t="n"/>
      <c r="M214" s="34" t="n"/>
      <c r="N214" s="34" t="n"/>
      <c r="O214" s="34" t="n"/>
      <c r="P214" s="31" t="str">
        <f>IF(COUNT(M214:O214)=0,"",IF(MAX(M214:O214)&gt;=3,"High",IF(MAX(M214:O214)=2,"Medium","Low")))</f>
        <v/>
      </c>
      <c r="Q214" s="34" t="n"/>
      <c r="R214" s="34" t="n"/>
      <c r="S214" s="34" t="n"/>
      <c r="T214" s="34" t="n"/>
      <c r="U214" s="35" t="n"/>
      <c r="V214" s="33" t="str">
        <f>IF(OR(U214="",P214="",T214="Retired"),"",EDATE(U214,VLOOKUP(P214,REVIEW_TABLE,2,FALSE)))</f>
        <v/>
      </c>
      <c r="W214" s="31" t="str">
        <f>IF(B214="","",IF(T214="Retired","Retired",IF(U214="","Never reviewed",IF(V214="","",IF(V214&lt;TODAY(),"Overdue",IF(V214-TODAY()&lt;=DUE_SOON_DAYS,"Due soon","Current"))))))</f>
        <v/>
      </c>
      <c r="X214" s="31" t="str">
        <f>IF(OR(B214="",T214="Retired"),"",IF(AND(J214="Restricted",Q214="No"),"Gap: encrypt",IF(AND(OR(J214="Confidential",J214="Restricted"),R214="No"),"Gap: enable MFA",IF(AND(P214="High",S214="No"),"Gap: back up",IF(OR(J214="",P214="",Q214="",R214="",S214=""),"Incomplete","OK")))))</f>
        <v/>
      </c>
      <c r="Y214" s="35" t="n"/>
      <c r="Z214" s="34" t="n"/>
    </row>
    <row r="215">
      <c r="A215" s="9" t="n"/>
      <c r="B215" s="9" t="n"/>
      <c r="C215" s="9" t="n"/>
      <c r="D215" s="9" t="n"/>
      <c r="E215" s="9" t="n"/>
      <c r="F215" s="9" t="n"/>
      <c r="G215" s="9" t="n"/>
      <c r="H215" s="9" t="n"/>
      <c r="I215" s="9" t="n"/>
      <c r="J215" s="9" t="n"/>
      <c r="K215" s="9" t="n"/>
      <c r="L215" s="9" t="n"/>
      <c r="M215" s="9" t="n"/>
      <c r="N215" s="9" t="n"/>
      <c r="O215" s="9" t="n"/>
      <c r="P215" s="31" t="str">
        <f>IF(COUNT(M215:O215)=0,"",IF(MAX(M215:O215)&gt;=3,"High",IF(MAX(M215:O215)=2,"Medium","Low")))</f>
        <v/>
      </c>
      <c r="Q215" s="9" t="n"/>
      <c r="R215" s="9" t="n"/>
      <c r="S215" s="9" t="n"/>
      <c r="T215" s="9" t="n"/>
      <c r="U215" s="32" t="n"/>
      <c r="V215" s="33" t="str">
        <f>IF(OR(U215="",P215="",T215="Retired"),"",EDATE(U215,VLOOKUP(P215,REVIEW_TABLE,2,FALSE)))</f>
        <v/>
      </c>
      <c r="W215" s="31" t="str">
        <f>IF(B215="","",IF(T215="Retired","Retired",IF(U215="","Never reviewed",IF(V215="","",IF(V215&lt;TODAY(),"Overdue",IF(V215-TODAY()&lt;=DUE_SOON_DAYS,"Due soon","Current"))))))</f>
        <v/>
      </c>
      <c r="X215" s="31" t="str">
        <f>IF(OR(B215="",T215="Retired"),"",IF(AND(J215="Restricted",Q215="No"),"Gap: encrypt",IF(AND(OR(J215="Confidential",J215="Restricted"),R215="No"),"Gap: enable MFA",IF(AND(P215="High",S215="No"),"Gap: back up",IF(OR(J215="",P215="",Q215="",R215="",S215=""),"Incomplete","OK")))))</f>
        <v/>
      </c>
      <c r="Y215" s="32" t="n"/>
      <c r="Z215" s="9" t="n"/>
    </row>
    <row r="216">
      <c r="A216" s="34" t="n"/>
      <c r="B216" s="34" t="n"/>
      <c r="C216" s="34" t="n"/>
      <c r="D216" s="34" t="n"/>
      <c r="E216" s="34" t="n"/>
      <c r="F216" s="34" t="n"/>
      <c r="G216" s="34" t="n"/>
      <c r="H216" s="34" t="n"/>
      <c r="I216" s="34" t="n"/>
      <c r="J216" s="34" t="n"/>
      <c r="K216" s="34" t="n"/>
      <c r="L216" s="34" t="n"/>
      <c r="M216" s="34" t="n"/>
      <c r="N216" s="34" t="n"/>
      <c r="O216" s="34" t="n"/>
      <c r="P216" s="31" t="str">
        <f>IF(COUNT(M216:O216)=0,"",IF(MAX(M216:O216)&gt;=3,"High",IF(MAX(M216:O216)=2,"Medium","Low")))</f>
        <v/>
      </c>
      <c r="Q216" s="34" t="n"/>
      <c r="R216" s="34" t="n"/>
      <c r="S216" s="34" t="n"/>
      <c r="T216" s="34" t="n"/>
      <c r="U216" s="35" t="n"/>
      <c r="V216" s="33" t="str">
        <f>IF(OR(U216="",P216="",T216="Retired"),"",EDATE(U216,VLOOKUP(P216,REVIEW_TABLE,2,FALSE)))</f>
        <v/>
      </c>
      <c r="W216" s="31" t="str">
        <f>IF(B216="","",IF(T216="Retired","Retired",IF(U216="","Never reviewed",IF(V216="","",IF(V216&lt;TODAY(),"Overdue",IF(V216-TODAY()&lt;=DUE_SOON_DAYS,"Due soon","Current"))))))</f>
        <v/>
      </c>
      <c r="X216" s="31" t="str">
        <f>IF(OR(B216="",T216="Retired"),"",IF(AND(J216="Restricted",Q216="No"),"Gap: encrypt",IF(AND(OR(J216="Confidential",J216="Restricted"),R216="No"),"Gap: enable MFA",IF(AND(P216="High",S216="No"),"Gap: back up",IF(OR(J216="",P216="",Q216="",R216="",S216=""),"Incomplete","OK")))))</f>
        <v/>
      </c>
      <c r="Y216" s="35" t="n"/>
      <c r="Z216" s="34" t="n"/>
    </row>
    <row r="217">
      <c r="A217" s="9" t="n"/>
      <c r="B217" s="9" t="n"/>
      <c r="C217" s="9" t="n"/>
      <c r="D217" s="9" t="n"/>
      <c r="E217" s="9" t="n"/>
      <c r="F217" s="9" t="n"/>
      <c r="G217" s="9" t="n"/>
      <c r="H217" s="9" t="n"/>
      <c r="I217" s="9" t="n"/>
      <c r="J217" s="9" t="n"/>
      <c r="K217" s="9" t="n"/>
      <c r="L217" s="9" t="n"/>
      <c r="M217" s="9" t="n"/>
      <c r="N217" s="9" t="n"/>
      <c r="O217" s="9" t="n"/>
      <c r="P217" s="31" t="str">
        <f>IF(COUNT(M217:O217)=0,"",IF(MAX(M217:O217)&gt;=3,"High",IF(MAX(M217:O217)=2,"Medium","Low")))</f>
        <v/>
      </c>
      <c r="Q217" s="9" t="n"/>
      <c r="R217" s="9" t="n"/>
      <c r="S217" s="9" t="n"/>
      <c r="T217" s="9" t="n"/>
      <c r="U217" s="32" t="n"/>
      <c r="V217" s="33" t="str">
        <f>IF(OR(U217="",P217="",T217="Retired"),"",EDATE(U217,VLOOKUP(P217,REVIEW_TABLE,2,FALSE)))</f>
        <v/>
      </c>
      <c r="W217" s="31" t="str">
        <f>IF(B217="","",IF(T217="Retired","Retired",IF(U217="","Never reviewed",IF(V217="","",IF(V217&lt;TODAY(),"Overdue",IF(V217-TODAY()&lt;=DUE_SOON_DAYS,"Due soon","Current"))))))</f>
        <v/>
      </c>
      <c r="X217" s="31" t="str">
        <f>IF(OR(B217="",T217="Retired"),"",IF(AND(J217="Restricted",Q217="No"),"Gap: encrypt",IF(AND(OR(J217="Confidential",J217="Restricted"),R217="No"),"Gap: enable MFA",IF(AND(P217="High",S217="No"),"Gap: back up",IF(OR(J217="",P217="",Q217="",R217="",S217=""),"Incomplete","OK")))))</f>
        <v/>
      </c>
      <c r="Y217" s="32" t="n"/>
      <c r="Z217" s="9" t="n"/>
    </row>
    <row r="218">
      <c r="A218" s="34" t="n"/>
      <c r="B218" s="34" t="n"/>
      <c r="C218" s="34" t="n"/>
      <c r="D218" s="34" t="n"/>
      <c r="E218" s="34" t="n"/>
      <c r="F218" s="34" t="n"/>
      <c r="G218" s="34" t="n"/>
      <c r="H218" s="34" t="n"/>
      <c r="I218" s="34" t="n"/>
      <c r="J218" s="34" t="n"/>
      <c r="K218" s="34" t="n"/>
      <c r="L218" s="34" t="n"/>
      <c r="M218" s="34" t="n"/>
      <c r="N218" s="34" t="n"/>
      <c r="O218" s="34" t="n"/>
      <c r="P218" s="31" t="str">
        <f>IF(COUNT(M218:O218)=0,"",IF(MAX(M218:O218)&gt;=3,"High",IF(MAX(M218:O218)=2,"Medium","Low")))</f>
        <v/>
      </c>
      <c r="Q218" s="34" t="n"/>
      <c r="R218" s="34" t="n"/>
      <c r="S218" s="34" t="n"/>
      <c r="T218" s="34" t="n"/>
      <c r="U218" s="35" t="n"/>
      <c r="V218" s="33" t="str">
        <f>IF(OR(U218="",P218="",T218="Retired"),"",EDATE(U218,VLOOKUP(P218,REVIEW_TABLE,2,FALSE)))</f>
        <v/>
      </c>
      <c r="W218" s="31" t="str">
        <f>IF(B218="","",IF(T218="Retired","Retired",IF(U218="","Never reviewed",IF(V218="","",IF(V218&lt;TODAY(),"Overdue",IF(V218-TODAY()&lt;=DUE_SOON_DAYS,"Due soon","Current"))))))</f>
        <v/>
      </c>
      <c r="X218" s="31" t="str">
        <f>IF(OR(B218="",T218="Retired"),"",IF(AND(J218="Restricted",Q218="No"),"Gap: encrypt",IF(AND(OR(J218="Confidential",J218="Restricted"),R218="No"),"Gap: enable MFA",IF(AND(P218="High",S218="No"),"Gap: back up",IF(OR(J218="",P218="",Q218="",R218="",S218=""),"Incomplete","OK")))))</f>
        <v/>
      </c>
      <c r="Y218" s="35" t="n"/>
      <c r="Z218" s="34" t="n"/>
    </row>
    <row r="219">
      <c r="A219" s="9" t="n"/>
      <c r="B219" s="9" t="n"/>
      <c r="C219" s="9" t="n"/>
      <c r="D219" s="9" t="n"/>
      <c r="E219" s="9" t="n"/>
      <c r="F219" s="9" t="n"/>
      <c r="G219" s="9" t="n"/>
      <c r="H219" s="9" t="n"/>
      <c r="I219" s="9" t="n"/>
      <c r="J219" s="9" t="n"/>
      <c r="K219" s="9" t="n"/>
      <c r="L219" s="9" t="n"/>
      <c r="M219" s="9" t="n"/>
      <c r="N219" s="9" t="n"/>
      <c r="O219" s="9" t="n"/>
      <c r="P219" s="31" t="str">
        <f>IF(COUNT(M219:O219)=0,"",IF(MAX(M219:O219)&gt;=3,"High",IF(MAX(M219:O219)=2,"Medium","Low")))</f>
        <v/>
      </c>
      <c r="Q219" s="9" t="n"/>
      <c r="R219" s="9" t="n"/>
      <c r="S219" s="9" t="n"/>
      <c r="T219" s="9" t="n"/>
      <c r="U219" s="32" t="n"/>
      <c r="V219" s="33" t="str">
        <f>IF(OR(U219="",P219="",T219="Retired"),"",EDATE(U219,VLOOKUP(P219,REVIEW_TABLE,2,FALSE)))</f>
        <v/>
      </c>
      <c r="W219" s="31" t="str">
        <f>IF(B219="","",IF(T219="Retired","Retired",IF(U219="","Never reviewed",IF(V219="","",IF(V219&lt;TODAY(),"Overdue",IF(V219-TODAY()&lt;=DUE_SOON_DAYS,"Due soon","Current"))))))</f>
        <v/>
      </c>
      <c r="X219" s="31" t="str">
        <f>IF(OR(B219="",T219="Retired"),"",IF(AND(J219="Restricted",Q219="No"),"Gap: encrypt",IF(AND(OR(J219="Confidential",J219="Restricted"),R219="No"),"Gap: enable MFA",IF(AND(P219="High",S219="No"),"Gap: back up",IF(OR(J219="",P219="",Q219="",R219="",S219=""),"Incomplete","OK")))))</f>
        <v/>
      </c>
      <c r="Y219" s="32" t="n"/>
      <c r="Z219" s="9" t="n"/>
    </row>
    <row r="220">
      <c r="A220" s="34" t="n"/>
      <c r="B220" s="34" t="n"/>
      <c r="C220" s="34" t="n"/>
      <c r="D220" s="34" t="n"/>
      <c r="E220" s="34" t="n"/>
      <c r="F220" s="34" t="n"/>
      <c r="G220" s="34" t="n"/>
      <c r="H220" s="34" t="n"/>
      <c r="I220" s="34" t="n"/>
      <c r="J220" s="34" t="n"/>
      <c r="K220" s="34" t="n"/>
      <c r="L220" s="34" t="n"/>
      <c r="M220" s="34" t="n"/>
      <c r="N220" s="34" t="n"/>
      <c r="O220" s="34" t="n"/>
      <c r="P220" s="31" t="str">
        <f>IF(COUNT(M220:O220)=0,"",IF(MAX(M220:O220)&gt;=3,"High",IF(MAX(M220:O220)=2,"Medium","Low")))</f>
        <v/>
      </c>
      <c r="Q220" s="34" t="n"/>
      <c r="R220" s="34" t="n"/>
      <c r="S220" s="34" t="n"/>
      <c r="T220" s="34" t="n"/>
      <c r="U220" s="35" t="n"/>
      <c r="V220" s="33" t="str">
        <f>IF(OR(U220="",P220="",T220="Retired"),"",EDATE(U220,VLOOKUP(P220,REVIEW_TABLE,2,FALSE)))</f>
        <v/>
      </c>
      <c r="W220" s="31" t="str">
        <f>IF(B220="","",IF(T220="Retired","Retired",IF(U220="","Never reviewed",IF(V220="","",IF(V220&lt;TODAY(),"Overdue",IF(V220-TODAY()&lt;=DUE_SOON_DAYS,"Due soon","Current"))))))</f>
        <v/>
      </c>
      <c r="X220" s="31" t="str">
        <f>IF(OR(B220="",T220="Retired"),"",IF(AND(J220="Restricted",Q220="No"),"Gap: encrypt",IF(AND(OR(J220="Confidential",J220="Restricted"),R220="No"),"Gap: enable MFA",IF(AND(P220="High",S220="No"),"Gap: back up",IF(OR(J220="",P220="",Q220="",R220="",S220=""),"Incomplete","OK")))))</f>
        <v/>
      </c>
      <c r="Y220" s="35" t="n"/>
      <c r="Z220" s="34" t="n"/>
    </row>
    <row r="221">
      <c r="A221" s="9" t="n"/>
      <c r="B221" s="9" t="n"/>
      <c r="C221" s="9" t="n"/>
      <c r="D221" s="9" t="n"/>
      <c r="E221" s="9" t="n"/>
      <c r="F221" s="9" t="n"/>
      <c r="G221" s="9" t="n"/>
      <c r="H221" s="9" t="n"/>
      <c r="I221" s="9" t="n"/>
      <c r="J221" s="9" t="n"/>
      <c r="K221" s="9" t="n"/>
      <c r="L221" s="9" t="n"/>
      <c r="M221" s="9" t="n"/>
      <c r="N221" s="9" t="n"/>
      <c r="O221" s="9" t="n"/>
      <c r="P221" s="31" t="str">
        <f>IF(COUNT(M221:O221)=0,"",IF(MAX(M221:O221)&gt;=3,"High",IF(MAX(M221:O221)=2,"Medium","Low")))</f>
        <v/>
      </c>
      <c r="Q221" s="9" t="n"/>
      <c r="R221" s="9" t="n"/>
      <c r="S221" s="9" t="n"/>
      <c r="T221" s="9" t="n"/>
      <c r="U221" s="32" t="n"/>
      <c r="V221" s="33" t="str">
        <f>IF(OR(U221="",P221="",T221="Retired"),"",EDATE(U221,VLOOKUP(P221,REVIEW_TABLE,2,FALSE)))</f>
        <v/>
      </c>
      <c r="W221" s="31" t="str">
        <f>IF(B221="","",IF(T221="Retired","Retired",IF(U221="","Never reviewed",IF(V221="","",IF(V221&lt;TODAY(),"Overdue",IF(V221-TODAY()&lt;=DUE_SOON_DAYS,"Due soon","Current"))))))</f>
        <v/>
      </c>
      <c r="X221" s="31" t="str">
        <f>IF(OR(B221="",T221="Retired"),"",IF(AND(J221="Restricted",Q221="No"),"Gap: encrypt",IF(AND(OR(J221="Confidential",J221="Restricted"),R221="No"),"Gap: enable MFA",IF(AND(P221="High",S221="No"),"Gap: back up",IF(OR(J221="",P221="",Q221="",R221="",S221=""),"Incomplete","OK")))))</f>
        <v/>
      </c>
      <c r="Y221" s="32" t="n"/>
      <c r="Z221" s="9" t="n"/>
    </row>
    <row r="222">
      <c r="A222" s="34" t="n"/>
      <c r="B222" s="34" t="n"/>
      <c r="C222" s="34" t="n"/>
      <c r="D222" s="34" t="n"/>
      <c r="E222" s="34" t="n"/>
      <c r="F222" s="34" t="n"/>
      <c r="G222" s="34" t="n"/>
      <c r="H222" s="34" t="n"/>
      <c r="I222" s="34" t="n"/>
      <c r="J222" s="34" t="n"/>
      <c r="K222" s="34" t="n"/>
      <c r="L222" s="34" t="n"/>
      <c r="M222" s="34" t="n"/>
      <c r="N222" s="34" t="n"/>
      <c r="O222" s="34" t="n"/>
      <c r="P222" s="31" t="str">
        <f>IF(COUNT(M222:O222)=0,"",IF(MAX(M222:O222)&gt;=3,"High",IF(MAX(M222:O222)=2,"Medium","Low")))</f>
        <v/>
      </c>
      <c r="Q222" s="34" t="n"/>
      <c r="R222" s="34" t="n"/>
      <c r="S222" s="34" t="n"/>
      <c r="T222" s="34" t="n"/>
      <c r="U222" s="35" t="n"/>
      <c r="V222" s="33" t="str">
        <f>IF(OR(U222="",P222="",T222="Retired"),"",EDATE(U222,VLOOKUP(P222,REVIEW_TABLE,2,FALSE)))</f>
        <v/>
      </c>
      <c r="W222" s="31" t="str">
        <f>IF(B222="","",IF(T222="Retired","Retired",IF(U222="","Never reviewed",IF(V222="","",IF(V222&lt;TODAY(),"Overdue",IF(V222-TODAY()&lt;=DUE_SOON_DAYS,"Due soon","Current"))))))</f>
        <v/>
      </c>
      <c r="X222" s="31" t="str">
        <f>IF(OR(B222="",T222="Retired"),"",IF(AND(J222="Restricted",Q222="No"),"Gap: encrypt",IF(AND(OR(J222="Confidential",J222="Restricted"),R222="No"),"Gap: enable MFA",IF(AND(P222="High",S222="No"),"Gap: back up",IF(OR(J222="",P222="",Q222="",R222="",S222=""),"Incomplete","OK")))))</f>
        <v/>
      </c>
      <c r="Y222" s="35" t="n"/>
      <c r="Z222" s="34" t="n"/>
    </row>
    <row r="223">
      <c r="A223" s="9" t="n"/>
      <c r="B223" s="9" t="n"/>
      <c r="C223" s="9" t="n"/>
      <c r="D223" s="9" t="n"/>
      <c r="E223" s="9" t="n"/>
      <c r="F223" s="9" t="n"/>
      <c r="G223" s="9" t="n"/>
      <c r="H223" s="9" t="n"/>
      <c r="I223" s="9" t="n"/>
      <c r="J223" s="9" t="n"/>
      <c r="K223" s="9" t="n"/>
      <c r="L223" s="9" t="n"/>
      <c r="M223" s="9" t="n"/>
      <c r="N223" s="9" t="n"/>
      <c r="O223" s="9" t="n"/>
      <c r="P223" s="31" t="str">
        <f>IF(COUNT(M223:O223)=0,"",IF(MAX(M223:O223)&gt;=3,"High",IF(MAX(M223:O223)=2,"Medium","Low")))</f>
        <v/>
      </c>
      <c r="Q223" s="9" t="n"/>
      <c r="R223" s="9" t="n"/>
      <c r="S223" s="9" t="n"/>
      <c r="T223" s="9" t="n"/>
      <c r="U223" s="32" t="n"/>
      <c r="V223" s="33" t="str">
        <f>IF(OR(U223="",P223="",T223="Retired"),"",EDATE(U223,VLOOKUP(P223,REVIEW_TABLE,2,FALSE)))</f>
        <v/>
      </c>
      <c r="W223" s="31" t="str">
        <f>IF(B223="","",IF(T223="Retired","Retired",IF(U223="","Never reviewed",IF(V223="","",IF(V223&lt;TODAY(),"Overdue",IF(V223-TODAY()&lt;=DUE_SOON_DAYS,"Due soon","Current"))))))</f>
        <v/>
      </c>
      <c r="X223" s="31" t="str">
        <f>IF(OR(B223="",T223="Retired"),"",IF(AND(J223="Restricted",Q223="No"),"Gap: encrypt",IF(AND(OR(J223="Confidential",J223="Restricted"),R223="No"),"Gap: enable MFA",IF(AND(P223="High",S223="No"),"Gap: back up",IF(OR(J223="",P223="",Q223="",R223="",S223=""),"Incomplete","OK")))))</f>
        <v/>
      </c>
      <c r="Y223" s="32" t="n"/>
      <c r="Z223" s="9" t="n"/>
    </row>
    <row r="224">
      <c r="A224" s="34" t="n"/>
      <c r="B224" s="34" t="n"/>
      <c r="C224" s="34" t="n"/>
      <c r="D224" s="34" t="n"/>
      <c r="E224" s="34" t="n"/>
      <c r="F224" s="34" t="n"/>
      <c r="G224" s="34" t="n"/>
      <c r="H224" s="34" t="n"/>
      <c r="I224" s="34" t="n"/>
      <c r="J224" s="34" t="n"/>
      <c r="K224" s="34" t="n"/>
      <c r="L224" s="34" t="n"/>
      <c r="M224" s="34" t="n"/>
      <c r="N224" s="34" t="n"/>
      <c r="O224" s="34" t="n"/>
      <c r="P224" s="31" t="str">
        <f>IF(COUNT(M224:O224)=0,"",IF(MAX(M224:O224)&gt;=3,"High",IF(MAX(M224:O224)=2,"Medium","Low")))</f>
        <v/>
      </c>
      <c r="Q224" s="34" t="n"/>
      <c r="R224" s="34" t="n"/>
      <c r="S224" s="34" t="n"/>
      <c r="T224" s="34" t="n"/>
      <c r="U224" s="35" t="n"/>
      <c r="V224" s="33" t="str">
        <f>IF(OR(U224="",P224="",T224="Retired"),"",EDATE(U224,VLOOKUP(P224,REVIEW_TABLE,2,FALSE)))</f>
        <v/>
      </c>
      <c r="W224" s="31" t="str">
        <f>IF(B224="","",IF(T224="Retired","Retired",IF(U224="","Never reviewed",IF(V224="","",IF(V224&lt;TODAY(),"Overdue",IF(V224-TODAY()&lt;=DUE_SOON_DAYS,"Due soon","Current"))))))</f>
        <v/>
      </c>
      <c r="X224" s="31" t="str">
        <f>IF(OR(B224="",T224="Retired"),"",IF(AND(J224="Restricted",Q224="No"),"Gap: encrypt",IF(AND(OR(J224="Confidential",J224="Restricted"),R224="No"),"Gap: enable MFA",IF(AND(P224="High",S224="No"),"Gap: back up",IF(OR(J224="",P224="",Q224="",R224="",S224=""),"Incomplete","OK")))))</f>
        <v/>
      </c>
      <c r="Y224" s="35" t="n"/>
      <c r="Z224" s="34" t="n"/>
    </row>
    <row r="225">
      <c r="A225" s="9" t="n"/>
      <c r="B225" s="9" t="n"/>
      <c r="C225" s="9" t="n"/>
      <c r="D225" s="9" t="n"/>
      <c r="E225" s="9" t="n"/>
      <c r="F225" s="9" t="n"/>
      <c r="G225" s="9" t="n"/>
      <c r="H225" s="9" t="n"/>
      <c r="I225" s="9" t="n"/>
      <c r="J225" s="9" t="n"/>
      <c r="K225" s="9" t="n"/>
      <c r="L225" s="9" t="n"/>
      <c r="M225" s="9" t="n"/>
      <c r="N225" s="9" t="n"/>
      <c r="O225" s="9" t="n"/>
      <c r="P225" s="31" t="str">
        <f>IF(COUNT(M225:O225)=0,"",IF(MAX(M225:O225)&gt;=3,"High",IF(MAX(M225:O225)=2,"Medium","Low")))</f>
        <v/>
      </c>
      <c r="Q225" s="9" t="n"/>
      <c r="R225" s="9" t="n"/>
      <c r="S225" s="9" t="n"/>
      <c r="T225" s="9" t="n"/>
      <c r="U225" s="32" t="n"/>
      <c r="V225" s="33" t="str">
        <f>IF(OR(U225="",P225="",T225="Retired"),"",EDATE(U225,VLOOKUP(P225,REVIEW_TABLE,2,FALSE)))</f>
        <v/>
      </c>
      <c r="W225" s="31" t="str">
        <f>IF(B225="","",IF(T225="Retired","Retired",IF(U225="","Never reviewed",IF(V225="","",IF(V225&lt;TODAY(),"Overdue",IF(V225-TODAY()&lt;=DUE_SOON_DAYS,"Due soon","Current"))))))</f>
        <v/>
      </c>
      <c r="X225" s="31" t="str">
        <f>IF(OR(B225="",T225="Retired"),"",IF(AND(J225="Restricted",Q225="No"),"Gap: encrypt",IF(AND(OR(J225="Confidential",J225="Restricted"),R225="No"),"Gap: enable MFA",IF(AND(P225="High",S225="No"),"Gap: back up",IF(OR(J225="",P225="",Q225="",R225="",S225=""),"Incomplete","OK")))))</f>
        <v/>
      </c>
      <c r="Y225" s="32" t="n"/>
      <c r="Z225" s="9" t="n"/>
    </row>
    <row r="226">
      <c r="A226" s="34" t="n"/>
      <c r="B226" s="34" t="n"/>
      <c r="C226" s="34" t="n"/>
      <c r="D226" s="34" t="n"/>
      <c r="E226" s="34" t="n"/>
      <c r="F226" s="34" t="n"/>
      <c r="G226" s="34" t="n"/>
      <c r="H226" s="34" t="n"/>
      <c r="I226" s="34" t="n"/>
      <c r="J226" s="34" t="n"/>
      <c r="K226" s="34" t="n"/>
      <c r="L226" s="34" t="n"/>
      <c r="M226" s="34" t="n"/>
      <c r="N226" s="34" t="n"/>
      <c r="O226" s="34" t="n"/>
      <c r="P226" s="31" t="str">
        <f>IF(COUNT(M226:O226)=0,"",IF(MAX(M226:O226)&gt;=3,"High",IF(MAX(M226:O226)=2,"Medium","Low")))</f>
        <v/>
      </c>
      <c r="Q226" s="34" t="n"/>
      <c r="R226" s="34" t="n"/>
      <c r="S226" s="34" t="n"/>
      <c r="T226" s="34" t="n"/>
      <c r="U226" s="35" t="n"/>
      <c r="V226" s="33" t="str">
        <f>IF(OR(U226="",P226="",T226="Retired"),"",EDATE(U226,VLOOKUP(P226,REVIEW_TABLE,2,FALSE)))</f>
        <v/>
      </c>
      <c r="W226" s="31" t="str">
        <f>IF(B226="","",IF(T226="Retired","Retired",IF(U226="","Never reviewed",IF(V226="","",IF(V226&lt;TODAY(),"Overdue",IF(V226-TODAY()&lt;=DUE_SOON_DAYS,"Due soon","Current"))))))</f>
        <v/>
      </c>
      <c r="X226" s="31" t="str">
        <f>IF(OR(B226="",T226="Retired"),"",IF(AND(J226="Restricted",Q226="No"),"Gap: encrypt",IF(AND(OR(J226="Confidential",J226="Restricted"),R226="No"),"Gap: enable MFA",IF(AND(P226="High",S226="No"),"Gap: back up",IF(OR(J226="",P226="",Q226="",R226="",S226=""),"Incomplete","OK")))))</f>
        <v/>
      </c>
      <c r="Y226" s="35" t="n"/>
      <c r="Z226" s="34" t="n"/>
    </row>
    <row r="227">
      <c r="A227" s="9" t="n"/>
      <c r="B227" s="9" t="n"/>
      <c r="C227" s="9" t="n"/>
      <c r="D227" s="9" t="n"/>
      <c r="E227" s="9" t="n"/>
      <c r="F227" s="9" t="n"/>
      <c r="G227" s="9" t="n"/>
      <c r="H227" s="9" t="n"/>
      <c r="I227" s="9" t="n"/>
      <c r="J227" s="9" t="n"/>
      <c r="K227" s="9" t="n"/>
      <c r="L227" s="9" t="n"/>
      <c r="M227" s="9" t="n"/>
      <c r="N227" s="9" t="n"/>
      <c r="O227" s="9" t="n"/>
      <c r="P227" s="31" t="str">
        <f>IF(COUNT(M227:O227)=0,"",IF(MAX(M227:O227)&gt;=3,"High",IF(MAX(M227:O227)=2,"Medium","Low")))</f>
        <v/>
      </c>
      <c r="Q227" s="9" t="n"/>
      <c r="R227" s="9" t="n"/>
      <c r="S227" s="9" t="n"/>
      <c r="T227" s="9" t="n"/>
      <c r="U227" s="32" t="n"/>
      <c r="V227" s="33" t="str">
        <f>IF(OR(U227="",P227="",T227="Retired"),"",EDATE(U227,VLOOKUP(P227,REVIEW_TABLE,2,FALSE)))</f>
        <v/>
      </c>
      <c r="W227" s="31" t="str">
        <f>IF(B227="","",IF(T227="Retired","Retired",IF(U227="","Never reviewed",IF(V227="","",IF(V227&lt;TODAY(),"Overdue",IF(V227-TODAY()&lt;=DUE_SOON_DAYS,"Due soon","Current"))))))</f>
        <v/>
      </c>
      <c r="X227" s="31" t="str">
        <f>IF(OR(B227="",T227="Retired"),"",IF(AND(J227="Restricted",Q227="No"),"Gap: encrypt",IF(AND(OR(J227="Confidential",J227="Restricted"),R227="No"),"Gap: enable MFA",IF(AND(P227="High",S227="No"),"Gap: back up",IF(OR(J227="",P227="",Q227="",R227="",S227=""),"Incomplete","OK")))))</f>
        <v/>
      </c>
      <c r="Y227" s="32" t="n"/>
      <c r="Z227" s="9" t="n"/>
    </row>
    <row r="228">
      <c r="A228" s="34" t="n"/>
      <c r="B228" s="34" t="n"/>
      <c r="C228" s="34" t="n"/>
      <c r="D228" s="34" t="n"/>
      <c r="E228" s="34" t="n"/>
      <c r="F228" s="34" t="n"/>
      <c r="G228" s="34" t="n"/>
      <c r="H228" s="34" t="n"/>
      <c r="I228" s="34" t="n"/>
      <c r="J228" s="34" t="n"/>
      <c r="K228" s="34" t="n"/>
      <c r="L228" s="34" t="n"/>
      <c r="M228" s="34" t="n"/>
      <c r="N228" s="34" t="n"/>
      <c r="O228" s="34" t="n"/>
      <c r="P228" s="31" t="str">
        <f>IF(COUNT(M228:O228)=0,"",IF(MAX(M228:O228)&gt;=3,"High",IF(MAX(M228:O228)=2,"Medium","Low")))</f>
        <v/>
      </c>
      <c r="Q228" s="34" t="n"/>
      <c r="R228" s="34" t="n"/>
      <c r="S228" s="34" t="n"/>
      <c r="T228" s="34" t="n"/>
      <c r="U228" s="35" t="n"/>
      <c r="V228" s="33" t="str">
        <f>IF(OR(U228="",P228="",T228="Retired"),"",EDATE(U228,VLOOKUP(P228,REVIEW_TABLE,2,FALSE)))</f>
        <v/>
      </c>
      <c r="W228" s="31" t="str">
        <f>IF(B228="","",IF(T228="Retired","Retired",IF(U228="","Never reviewed",IF(V228="","",IF(V228&lt;TODAY(),"Overdue",IF(V228-TODAY()&lt;=DUE_SOON_DAYS,"Due soon","Current"))))))</f>
        <v/>
      </c>
      <c r="X228" s="31" t="str">
        <f>IF(OR(B228="",T228="Retired"),"",IF(AND(J228="Restricted",Q228="No"),"Gap: encrypt",IF(AND(OR(J228="Confidential",J228="Restricted"),R228="No"),"Gap: enable MFA",IF(AND(P228="High",S228="No"),"Gap: back up",IF(OR(J228="",P228="",Q228="",R228="",S228=""),"Incomplete","OK")))))</f>
        <v/>
      </c>
      <c r="Y228" s="35" t="n"/>
      <c r="Z228" s="34" t="n"/>
    </row>
    <row r="229">
      <c r="A229" s="9" t="n"/>
      <c r="B229" s="9" t="n"/>
      <c r="C229" s="9" t="n"/>
      <c r="D229" s="9" t="n"/>
      <c r="E229" s="9" t="n"/>
      <c r="F229" s="9" t="n"/>
      <c r="G229" s="9" t="n"/>
      <c r="H229" s="9" t="n"/>
      <c r="I229" s="9" t="n"/>
      <c r="J229" s="9" t="n"/>
      <c r="K229" s="9" t="n"/>
      <c r="L229" s="9" t="n"/>
      <c r="M229" s="9" t="n"/>
      <c r="N229" s="9" t="n"/>
      <c r="O229" s="9" t="n"/>
      <c r="P229" s="31" t="str">
        <f>IF(COUNT(M229:O229)=0,"",IF(MAX(M229:O229)&gt;=3,"High",IF(MAX(M229:O229)=2,"Medium","Low")))</f>
        <v/>
      </c>
      <c r="Q229" s="9" t="n"/>
      <c r="R229" s="9" t="n"/>
      <c r="S229" s="9" t="n"/>
      <c r="T229" s="9" t="n"/>
      <c r="U229" s="32" t="n"/>
      <c r="V229" s="33" t="str">
        <f>IF(OR(U229="",P229="",T229="Retired"),"",EDATE(U229,VLOOKUP(P229,REVIEW_TABLE,2,FALSE)))</f>
        <v/>
      </c>
      <c r="W229" s="31" t="str">
        <f>IF(B229="","",IF(T229="Retired","Retired",IF(U229="","Never reviewed",IF(V229="","",IF(V229&lt;TODAY(),"Overdue",IF(V229-TODAY()&lt;=DUE_SOON_DAYS,"Due soon","Current"))))))</f>
        <v/>
      </c>
      <c r="X229" s="31" t="str">
        <f>IF(OR(B229="",T229="Retired"),"",IF(AND(J229="Restricted",Q229="No"),"Gap: encrypt",IF(AND(OR(J229="Confidential",J229="Restricted"),R229="No"),"Gap: enable MFA",IF(AND(P229="High",S229="No"),"Gap: back up",IF(OR(J229="",P229="",Q229="",R229="",S229=""),"Incomplete","OK")))))</f>
        <v/>
      </c>
      <c r="Y229" s="32" t="n"/>
      <c r="Z229" s="9" t="n"/>
    </row>
    <row r="230">
      <c r="A230" s="34" t="n"/>
      <c r="B230" s="34" t="n"/>
      <c r="C230" s="34" t="n"/>
      <c r="D230" s="34" t="n"/>
      <c r="E230" s="34" t="n"/>
      <c r="F230" s="34" t="n"/>
      <c r="G230" s="34" t="n"/>
      <c r="H230" s="34" t="n"/>
      <c r="I230" s="34" t="n"/>
      <c r="J230" s="34" t="n"/>
      <c r="K230" s="34" t="n"/>
      <c r="L230" s="34" t="n"/>
      <c r="M230" s="34" t="n"/>
      <c r="N230" s="34" t="n"/>
      <c r="O230" s="34" t="n"/>
      <c r="P230" s="31" t="str">
        <f>IF(COUNT(M230:O230)=0,"",IF(MAX(M230:O230)&gt;=3,"High",IF(MAX(M230:O230)=2,"Medium","Low")))</f>
        <v/>
      </c>
      <c r="Q230" s="34" t="n"/>
      <c r="R230" s="34" t="n"/>
      <c r="S230" s="34" t="n"/>
      <c r="T230" s="34" t="n"/>
      <c r="U230" s="35" t="n"/>
      <c r="V230" s="33" t="str">
        <f>IF(OR(U230="",P230="",T230="Retired"),"",EDATE(U230,VLOOKUP(P230,REVIEW_TABLE,2,FALSE)))</f>
        <v/>
      </c>
      <c r="W230" s="31" t="str">
        <f>IF(B230="","",IF(T230="Retired","Retired",IF(U230="","Never reviewed",IF(V230="","",IF(V230&lt;TODAY(),"Overdue",IF(V230-TODAY()&lt;=DUE_SOON_DAYS,"Due soon","Current"))))))</f>
        <v/>
      </c>
      <c r="X230" s="31" t="str">
        <f>IF(OR(B230="",T230="Retired"),"",IF(AND(J230="Restricted",Q230="No"),"Gap: encrypt",IF(AND(OR(J230="Confidential",J230="Restricted"),R230="No"),"Gap: enable MFA",IF(AND(P230="High",S230="No"),"Gap: back up",IF(OR(J230="",P230="",Q230="",R230="",S230=""),"Incomplete","OK")))))</f>
        <v/>
      </c>
      <c r="Y230" s="35" t="n"/>
      <c r="Z230" s="34" t="n"/>
    </row>
    <row r="231">
      <c r="A231" s="9" t="n"/>
      <c r="B231" s="9" t="n"/>
      <c r="C231" s="9" t="n"/>
      <c r="D231" s="9" t="n"/>
      <c r="E231" s="9" t="n"/>
      <c r="F231" s="9" t="n"/>
      <c r="G231" s="9" t="n"/>
      <c r="H231" s="9" t="n"/>
      <c r="I231" s="9" t="n"/>
      <c r="J231" s="9" t="n"/>
      <c r="K231" s="9" t="n"/>
      <c r="L231" s="9" t="n"/>
      <c r="M231" s="9" t="n"/>
      <c r="N231" s="9" t="n"/>
      <c r="O231" s="9" t="n"/>
      <c r="P231" s="31" t="str">
        <f>IF(COUNT(M231:O231)=0,"",IF(MAX(M231:O231)&gt;=3,"High",IF(MAX(M231:O231)=2,"Medium","Low")))</f>
        <v/>
      </c>
      <c r="Q231" s="9" t="n"/>
      <c r="R231" s="9" t="n"/>
      <c r="S231" s="9" t="n"/>
      <c r="T231" s="9" t="n"/>
      <c r="U231" s="32" t="n"/>
      <c r="V231" s="33" t="str">
        <f>IF(OR(U231="",P231="",T231="Retired"),"",EDATE(U231,VLOOKUP(P231,REVIEW_TABLE,2,FALSE)))</f>
        <v/>
      </c>
      <c r="W231" s="31" t="str">
        <f>IF(B231="","",IF(T231="Retired","Retired",IF(U231="","Never reviewed",IF(V231="","",IF(V231&lt;TODAY(),"Overdue",IF(V231-TODAY()&lt;=DUE_SOON_DAYS,"Due soon","Current"))))))</f>
        <v/>
      </c>
      <c r="X231" s="31" t="str">
        <f>IF(OR(B231="",T231="Retired"),"",IF(AND(J231="Restricted",Q231="No"),"Gap: encrypt",IF(AND(OR(J231="Confidential",J231="Restricted"),R231="No"),"Gap: enable MFA",IF(AND(P231="High",S231="No"),"Gap: back up",IF(OR(J231="",P231="",Q231="",R231="",S231=""),"Incomplete","OK")))))</f>
        <v/>
      </c>
      <c r="Y231" s="32" t="n"/>
      <c r="Z231" s="9" t="n"/>
    </row>
    <row r="232">
      <c r="A232" s="34" t="n"/>
      <c r="B232" s="34" t="n"/>
      <c r="C232" s="34" t="n"/>
      <c r="D232" s="34" t="n"/>
      <c r="E232" s="34" t="n"/>
      <c r="F232" s="34" t="n"/>
      <c r="G232" s="34" t="n"/>
      <c r="H232" s="34" t="n"/>
      <c r="I232" s="34" t="n"/>
      <c r="J232" s="34" t="n"/>
      <c r="K232" s="34" t="n"/>
      <c r="L232" s="34" t="n"/>
      <c r="M232" s="34" t="n"/>
      <c r="N232" s="34" t="n"/>
      <c r="O232" s="34" t="n"/>
      <c r="P232" s="31" t="str">
        <f>IF(COUNT(M232:O232)=0,"",IF(MAX(M232:O232)&gt;=3,"High",IF(MAX(M232:O232)=2,"Medium","Low")))</f>
        <v/>
      </c>
      <c r="Q232" s="34" t="n"/>
      <c r="R232" s="34" t="n"/>
      <c r="S232" s="34" t="n"/>
      <c r="T232" s="34" t="n"/>
      <c r="U232" s="35" t="n"/>
      <c r="V232" s="33" t="str">
        <f>IF(OR(U232="",P232="",T232="Retired"),"",EDATE(U232,VLOOKUP(P232,REVIEW_TABLE,2,FALSE)))</f>
        <v/>
      </c>
      <c r="W232" s="31" t="str">
        <f>IF(B232="","",IF(T232="Retired","Retired",IF(U232="","Never reviewed",IF(V232="","",IF(V232&lt;TODAY(),"Overdue",IF(V232-TODAY()&lt;=DUE_SOON_DAYS,"Due soon","Current"))))))</f>
        <v/>
      </c>
      <c r="X232" s="31" t="str">
        <f>IF(OR(B232="",T232="Retired"),"",IF(AND(J232="Restricted",Q232="No"),"Gap: encrypt",IF(AND(OR(J232="Confidential",J232="Restricted"),R232="No"),"Gap: enable MFA",IF(AND(P232="High",S232="No"),"Gap: back up",IF(OR(J232="",P232="",Q232="",R232="",S232=""),"Incomplete","OK")))))</f>
        <v/>
      </c>
      <c r="Y232" s="35" t="n"/>
      <c r="Z232" s="34" t="n"/>
    </row>
    <row r="233">
      <c r="A233" s="9" t="n"/>
      <c r="B233" s="9" t="n"/>
      <c r="C233" s="9" t="n"/>
      <c r="D233" s="9" t="n"/>
      <c r="E233" s="9" t="n"/>
      <c r="F233" s="9" t="n"/>
      <c r="G233" s="9" t="n"/>
      <c r="H233" s="9" t="n"/>
      <c r="I233" s="9" t="n"/>
      <c r="J233" s="9" t="n"/>
      <c r="K233" s="9" t="n"/>
      <c r="L233" s="9" t="n"/>
      <c r="M233" s="9" t="n"/>
      <c r="N233" s="9" t="n"/>
      <c r="O233" s="9" t="n"/>
      <c r="P233" s="31" t="str">
        <f>IF(COUNT(M233:O233)=0,"",IF(MAX(M233:O233)&gt;=3,"High",IF(MAX(M233:O233)=2,"Medium","Low")))</f>
        <v/>
      </c>
      <c r="Q233" s="9" t="n"/>
      <c r="R233" s="9" t="n"/>
      <c r="S233" s="9" t="n"/>
      <c r="T233" s="9" t="n"/>
      <c r="U233" s="32" t="n"/>
      <c r="V233" s="33" t="str">
        <f>IF(OR(U233="",P233="",T233="Retired"),"",EDATE(U233,VLOOKUP(P233,REVIEW_TABLE,2,FALSE)))</f>
        <v/>
      </c>
      <c r="W233" s="31" t="str">
        <f>IF(B233="","",IF(T233="Retired","Retired",IF(U233="","Never reviewed",IF(V233="","",IF(V233&lt;TODAY(),"Overdue",IF(V233-TODAY()&lt;=DUE_SOON_DAYS,"Due soon","Current"))))))</f>
        <v/>
      </c>
      <c r="X233" s="31" t="str">
        <f>IF(OR(B233="",T233="Retired"),"",IF(AND(J233="Restricted",Q233="No"),"Gap: encrypt",IF(AND(OR(J233="Confidential",J233="Restricted"),R233="No"),"Gap: enable MFA",IF(AND(P233="High",S233="No"),"Gap: back up",IF(OR(J233="",P233="",Q233="",R233="",S233=""),"Incomplete","OK")))))</f>
        <v/>
      </c>
      <c r="Y233" s="32" t="n"/>
      <c r="Z233" s="9" t="n"/>
    </row>
    <row r="234">
      <c r="A234" s="34" t="n"/>
      <c r="B234" s="34" t="n"/>
      <c r="C234" s="34" t="n"/>
      <c r="D234" s="34" t="n"/>
      <c r="E234" s="34" t="n"/>
      <c r="F234" s="34" t="n"/>
      <c r="G234" s="34" t="n"/>
      <c r="H234" s="34" t="n"/>
      <c r="I234" s="34" t="n"/>
      <c r="J234" s="34" t="n"/>
      <c r="K234" s="34" t="n"/>
      <c r="L234" s="34" t="n"/>
      <c r="M234" s="34" t="n"/>
      <c r="N234" s="34" t="n"/>
      <c r="O234" s="34" t="n"/>
      <c r="P234" s="31" t="str">
        <f>IF(COUNT(M234:O234)=0,"",IF(MAX(M234:O234)&gt;=3,"High",IF(MAX(M234:O234)=2,"Medium","Low")))</f>
        <v/>
      </c>
      <c r="Q234" s="34" t="n"/>
      <c r="R234" s="34" t="n"/>
      <c r="S234" s="34" t="n"/>
      <c r="T234" s="34" t="n"/>
      <c r="U234" s="35" t="n"/>
      <c r="V234" s="33" t="str">
        <f>IF(OR(U234="",P234="",T234="Retired"),"",EDATE(U234,VLOOKUP(P234,REVIEW_TABLE,2,FALSE)))</f>
        <v/>
      </c>
      <c r="W234" s="31" t="str">
        <f>IF(B234="","",IF(T234="Retired","Retired",IF(U234="","Never reviewed",IF(V234="","",IF(V234&lt;TODAY(),"Overdue",IF(V234-TODAY()&lt;=DUE_SOON_DAYS,"Due soon","Current"))))))</f>
        <v/>
      </c>
      <c r="X234" s="31" t="str">
        <f>IF(OR(B234="",T234="Retired"),"",IF(AND(J234="Restricted",Q234="No"),"Gap: encrypt",IF(AND(OR(J234="Confidential",J234="Restricted"),R234="No"),"Gap: enable MFA",IF(AND(P234="High",S234="No"),"Gap: back up",IF(OR(J234="",P234="",Q234="",R234="",S234=""),"Incomplete","OK")))))</f>
        <v/>
      </c>
      <c r="Y234" s="35" t="n"/>
      <c r="Z234" s="34" t="n"/>
    </row>
    <row r="235">
      <c r="A235" s="9" t="n"/>
      <c r="B235" s="9" t="n"/>
      <c r="C235" s="9" t="n"/>
      <c r="D235" s="9" t="n"/>
      <c r="E235" s="9" t="n"/>
      <c r="F235" s="9" t="n"/>
      <c r="G235" s="9" t="n"/>
      <c r="H235" s="9" t="n"/>
      <c r="I235" s="9" t="n"/>
      <c r="J235" s="9" t="n"/>
      <c r="K235" s="9" t="n"/>
      <c r="L235" s="9" t="n"/>
      <c r="M235" s="9" t="n"/>
      <c r="N235" s="9" t="n"/>
      <c r="O235" s="9" t="n"/>
      <c r="P235" s="31" t="str">
        <f>IF(COUNT(M235:O235)=0,"",IF(MAX(M235:O235)&gt;=3,"High",IF(MAX(M235:O235)=2,"Medium","Low")))</f>
        <v/>
      </c>
      <c r="Q235" s="9" t="n"/>
      <c r="R235" s="9" t="n"/>
      <c r="S235" s="9" t="n"/>
      <c r="T235" s="9" t="n"/>
      <c r="U235" s="32" t="n"/>
      <c r="V235" s="33" t="str">
        <f>IF(OR(U235="",P235="",T235="Retired"),"",EDATE(U235,VLOOKUP(P235,REVIEW_TABLE,2,FALSE)))</f>
        <v/>
      </c>
      <c r="W235" s="31" t="str">
        <f>IF(B235="","",IF(T235="Retired","Retired",IF(U235="","Never reviewed",IF(V235="","",IF(V235&lt;TODAY(),"Overdue",IF(V235-TODAY()&lt;=DUE_SOON_DAYS,"Due soon","Current"))))))</f>
        <v/>
      </c>
      <c r="X235" s="31" t="str">
        <f>IF(OR(B235="",T235="Retired"),"",IF(AND(J235="Restricted",Q235="No"),"Gap: encrypt",IF(AND(OR(J235="Confidential",J235="Restricted"),R235="No"),"Gap: enable MFA",IF(AND(P235="High",S235="No"),"Gap: back up",IF(OR(J235="",P235="",Q235="",R235="",S235=""),"Incomplete","OK")))))</f>
        <v/>
      </c>
      <c r="Y235" s="32" t="n"/>
      <c r="Z235" s="9" t="n"/>
    </row>
    <row r="236">
      <c r="A236" s="34" t="n"/>
      <c r="B236" s="34" t="n"/>
      <c r="C236" s="34" t="n"/>
      <c r="D236" s="34" t="n"/>
      <c r="E236" s="34" t="n"/>
      <c r="F236" s="34" t="n"/>
      <c r="G236" s="34" t="n"/>
      <c r="H236" s="34" t="n"/>
      <c r="I236" s="34" t="n"/>
      <c r="J236" s="34" t="n"/>
      <c r="K236" s="34" t="n"/>
      <c r="L236" s="34" t="n"/>
      <c r="M236" s="34" t="n"/>
      <c r="N236" s="34" t="n"/>
      <c r="O236" s="34" t="n"/>
      <c r="P236" s="31" t="str">
        <f>IF(COUNT(M236:O236)=0,"",IF(MAX(M236:O236)&gt;=3,"High",IF(MAX(M236:O236)=2,"Medium","Low")))</f>
        <v/>
      </c>
      <c r="Q236" s="34" t="n"/>
      <c r="R236" s="34" t="n"/>
      <c r="S236" s="34" t="n"/>
      <c r="T236" s="34" t="n"/>
      <c r="U236" s="35" t="n"/>
      <c r="V236" s="33" t="str">
        <f>IF(OR(U236="",P236="",T236="Retired"),"",EDATE(U236,VLOOKUP(P236,REVIEW_TABLE,2,FALSE)))</f>
        <v/>
      </c>
      <c r="W236" s="31" t="str">
        <f>IF(B236="","",IF(T236="Retired","Retired",IF(U236="","Never reviewed",IF(V236="","",IF(V236&lt;TODAY(),"Overdue",IF(V236-TODAY()&lt;=DUE_SOON_DAYS,"Due soon","Current"))))))</f>
        <v/>
      </c>
      <c r="X236" s="31" t="str">
        <f>IF(OR(B236="",T236="Retired"),"",IF(AND(J236="Restricted",Q236="No"),"Gap: encrypt",IF(AND(OR(J236="Confidential",J236="Restricted"),R236="No"),"Gap: enable MFA",IF(AND(P236="High",S236="No"),"Gap: back up",IF(OR(J236="",P236="",Q236="",R236="",S236=""),"Incomplete","OK")))))</f>
        <v/>
      </c>
      <c r="Y236" s="35" t="n"/>
      <c r="Z236" s="34" t="n"/>
    </row>
    <row r="237">
      <c r="A237" s="9" t="n"/>
      <c r="B237" s="9" t="n"/>
      <c r="C237" s="9" t="n"/>
      <c r="D237" s="9" t="n"/>
      <c r="E237" s="9" t="n"/>
      <c r="F237" s="9" t="n"/>
      <c r="G237" s="9" t="n"/>
      <c r="H237" s="9" t="n"/>
      <c r="I237" s="9" t="n"/>
      <c r="J237" s="9" t="n"/>
      <c r="K237" s="9" t="n"/>
      <c r="L237" s="9" t="n"/>
      <c r="M237" s="9" t="n"/>
      <c r="N237" s="9" t="n"/>
      <c r="O237" s="9" t="n"/>
      <c r="P237" s="31" t="str">
        <f>IF(COUNT(M237:O237)=0,"",IF(MAX(M237:O237)&gt;=3,"High",IF(MAX(M237:O237)=2,"Medium","Low")))</f>
        <v/>
      </c>
      <c r="Q237" s="9" t="n"/>
      <c r="R237" s="9" t="n"/>
      <c r="S237" s="9" t="n"/>
      <c r="T237" s="9" t="n"/>
      <c r="U237" s="32" t="n"/>
      <c r="V237" s="33" t="str">
        <f>IF(OR(U237="",P237="",T237="Retired"),"",EDATE(U237,VLOOKUP(P237,REVIEW_TABLE,2,FALSE)))</f>
        <v/>
      </c>
      <c r="W237" s="31" t="str">
        <f>IF(B237="","",IF(T237="Retired","Retired",IF(U237="","Never reviewed",IF(V237="","",IF(V237&lt;TODAY(),"Overdue",IF(V237-TODAY()&lt;=DUE_SOON_DAYS,"Due soon","Current"))))))</f>
        <v/>
      </c>
      <c r="X237" s="31" t="str">
        <f>IF(OR(B237="",T237="Retired"),"",IF(AND(J237="Restricted",Q237="No"),"Gap: encrypt",IF(AND(OR(J237="Confidential",J237="Restricted"),R237="No"),"Gap: enable MFA",IF(AND(P237="High",S237="No"),"Gap: back up",IF(OR(J237="",P237="",Q237="",R237="",S237=""),"Incomplete","OK")))))</f>
        <v/>
      </c>
      <c r="Y237" s="32" t="n"/>
      <c r="Z237" s="9" t="n"/>
    </row>
    <row r="238">
      <c r="A238" s="34" t="n"/>
      <c r="B238" s="34" t="n"/>
      <c r="C238" s="34" t="n"/>
      <c r="D238" s="34" t="n"/>
      <c r="E238" s="34" t="n"/>
      <c r="F238" s="34" t="n"/>
      <c r="G238" s="34" t="n"/>
      <c r="H238" s="34" t="n"/>
      <c r="I238" s="34" t="n"/>
      <c r="J238" s="34" t="n"/>
      <c r="K238" s="34" t="n"/>
      <c r="L238" s="34" t="n"/>
      <c r="M238" s="34" t="n"/>
      <c r="N238" s="34" t="n"/>
      <c r="O238" s="34" t="n"/>
      <c r="P238" s="31" t="str">
        <f>IF(COUNT(M238:O238)=0,"",IF(MAX(M238:O238)&gt;=3,"High",IF(MAX(M238:O238)=2,"Medium","Low")))</f>
        <v/>
      </c>
      <c r="Q238" s="34" t="n"/>
      <c r="R238" s="34" t="n"/>
      <c r="S238" s="34" t="n"/>
      <c r="T238" s="34" t="n"/>
      <c r="U238" s="35" t="n"/>
      <c r="V238" s="33" t="str">
        <f>IF(OR(U238="",P238="",T238="Retired"),"",EDATE(U238,VLOOKUP(P238,REVIEW_TABLE,2,FALSE)))</f>
        <v/>
      </c>
      <c r="W238" s="31" t="str">
        <f>IF(B238="","",IF(T238="Retired","Retired",IF(U238="","Never reviewed",IF(V238="","",IF(V238&lt;TODAY(),"Overdue",IF(V238-TODAY()&lt;=DUE_SOON_DAYS,"Due soon","Current"))))))</f>
        <v/>
      </c>
      <c r="X238" s="31" t="str">
        <f>IF(OR(B238="",T238="Retired"),"",IF(AND(J238="Restricted",Q238="No"),"Gap: encrypt",IF(AND(OR(J238="Confidential",J238="Restricted"),R238="No"),"Gap: enable MFA",IF(AND(P238="High",S238="No"),"Gap: back up",IF(OR(J238="",P238="",Q238="",R238="",S238=""),"Incomplete","OK")))))</f>
        <v/>
      </c>
      <c r="Y238" s="35" t="n"/>
      <c r="Z238" s="34" t="n"/>
    </row>
    <row r="239">
      <c r="A239" s="9" t="n"/>
      <c r="B239" s="9" t="n"/>
      <c r="C239" s="9" t="n"/>
      <c r="D239" s="9" t="n"/>
      <c r="E239" s="9" t="n"/>
      <c r="F239" s="9" t="n"/>
      <c r="G239" s="9" t="n"/>
      <c r="H239" s="9" t="n"/>
      <c r="I239" s="9" t="n"/>
      <c r="J239" s="9" t="n"/>
      <c r="K239" s="9" t="n"/>
      <c r="L239" s="9" t="n"/>
      <c r="M239" s="9" t="n"/>
      <c r="N239" s="9" t="n"/>
      <c r="O239" s="9" t="n"/>
      <c r="P239" s="31" t="str">
        <f>IF(COUNT(M239:O239)=0,"",IF(MAX(M239:O239)&gt;=3,"High",IF(MAX(M239:O239)=2,"Medium","Low")))</f>
        <v/>
      </c>
      <c r="Q239" s="9" t="n"/>
      <c r="R239" s="9" t="n"/>
      <c r="S239" s="9" t="n"/>
      <c r="T239" s="9" t="n"/>
      <c r="U239" s="32" t="n"/>
      <c r="V239" s="33" t="str">
        <f>IF(OR(U239="",P239="",T239="Retired"),"",EDATE(U239,VLOOKUP(P239,REVIEW_TABLE,2,FALSE)))</f>
        <v/>
      </c>
      <c r="W239" s="31" t="str">
        <f>IF(B239="","",IF(T239="Retired","Retired",IF(U239="","Never reviewed",IF(V239="","",IF(V239&lt;TODAY(),"Overdue",IF(V239-TODAY()&lt;=DUE_SOON_DAYS,"Due soon","Current"))))))</f>
        <v/>
      </c>
      <c r="X239" s="31" t="str">
        <f>IF(OR(B239="",T239="Retired"),"",IF(AND(J239="Restricted",Q239="No"),"Gap: encrypt",IF(AND(OR(J239="Confidential",J239="Restricted"),R239="No"),"Gap: enable MFA",IF(AND(P239="High",S239="No"),"Gap: back up",IF(OR(J239="",P239="",Q239="",R239="",S239=""),"Incomplete","OK")))))</f>
        <v/>
      </c>
      <c r="Y239" s="32" t="n"/>
      <c r="Z239" s="9" t="n"/>
    </row>
    <row r="240">
      <c r="A240" s="34" t="n"/>
      <c r="B240" s="34" t="n"/>
      <c r="C240" s="34" t="n"/>
      <c r="D240" s="34" t="n"/>
      <c r="E240" s="34" t="n"/>
      <c r="F240" s="34" t="n"/>
      <c r="G240" s="34" t="n"/>
      <c r="H240" s="34" t="n"/>
      <c r="I240" s="34" t="n"/>
      <c r="J240" s="34" t="n"/>
      <c r="K240" s="34" t="n"/>
      <c r="L240" s="34" t="n"/>
      <c r="M240" s="34" t="n"/>
      <c r="N240" s="34" t="n"/>
      <c r="O240" s="34" t="n"/>
      <c r="P240" s="31" t="str">
        <f>IF(COUNT(M240:O240)=0,"",IF(MAX(M240:O240)&gt;=3,"High",IF(MAX(M240:O240)=2,"Medium","Low")))</f>
        <v/>
      </c>
      <c r="Q240" s="34" t="n"/>
      <c r="R240" s="34" t="n"/>
      <c r="S240" s="34" t="n"/>
      <c r="T240" s="34" t="n"/>
      <c r="U240" s="35" t="n"/>
      <c r="V240" s="33" t="str">
        <f>IF(OR(U240="",P240="",T240="Retired"),"",EDATE(U240,VLOOKUP(P240,REVIEW_TABLE,2,FALSE)))</f>
        <v/>
      </c>
      <c r="W240" s="31" t="str">
        <f>IF(B240="","",IF(T240="Retired","Retired",IF(U240="","Never reviewed",IF(V240="","",IF(V240&lt;TODAY(),"Overdue",IF(V240-TODAY()&lt;=DUE_SOON_DAYS,"Due soon","Current"))))))</f>
        <v/>
      </c>
      <c r="X240" s="31" t="str">
        <f>IF(OR(B240="",T240="Retired"),"",IF(AND(J240="Restricted",Q240="No"),"Gap: encrypt",IF(AND(OR(J240="Confidential",J240="Restricted"),R240="No"),"Gap: enable MFA",IF(AND(P240="High",S240="No"),"Gap: back up",IF(OR(J240="",P240="",Q240="",R240="",S240=""),"Incomplete","OK")))))</f>
        <v/>
      </c>
      <c r="Y240" s="35" t="n"/>
      <c r="Z240" s="34" t="n"/>
    </row>
    <row r="241">
      <c r="A241" s="9" t="n"/>
      <c r="B241" s="9" t="n"/>
      <c r="C241" s="9" t="n"/>
      <c r="D241" s="9" t="n"/>
      <c r="E241" s="9" t="n"/>
      <c r="F241" s="9" t="n"/>
      <c r="G241" s="9" t="n"/>
      <c r="H241" s="9" t="n"/>
      <c r="I241" s="9" t="n"/>
      <c r="J241" s="9" t="n"/>
      <c r="K241" s="9" t="n"/>
      <c r="L241" s="9" t="n"/>
      <c r="M241" s="9" t="n"/>
      <c r="N241" s="9" t="n"/>
      <c r="O241" s="9" t="n"/>
      <c r="P241" s="31" t="str">
        <f>IF(COUNT(M241:O241)=0,"",IF(MAX(M241:O241)&gt;=3,"High",IF(MAX(M241:O241)=2,"Medium","Low")))</f>
        <v/>
      </c>
      <c r="Q241" s="9" t="n"/>
      <c r="R241" s="9" t="n"/>
      <c r="S241" s="9" t="n"/>
      <c r="T241" s="9" t="n"/>
      <c r="U241" s="32" t="n"/>
      <c r="V241" s="33" t="str">
        <f>IF(OR(U241="",P241="",T241="Retired"),"",EDATE(U241,VLOOKUP(P241,REVIEW_TABLE,2,FALSE)))</f>
        <v/>
      </c>
      <c r="W241" s="31" t="str">
        <f>IF(B241="","",IF(T241="Retired","Retired",IF(U241="","Never reviewed",IF(V241="","",IF(V241&lt;TODAY(),"Overdue",IF(V241-TODAY()&lt;=DUE_SOON_DAYS,"Due soon","Current"))))))</f>
        <v/>
      </c>
      <c r="X241" s="31" t="str">
        <f>IF(OR(B241="",T241="Retired"),"",IF(AND(J241="Restricted",Q241="No"),"Gap: encrypt",IF(AND(OR(J241="Confidential",J241="Restricted"),R241="No"),"Gap: enable MFA",IF(AND(P241="High",S241="No"),"Gap: back up",IF(OR(J241="",P241="",Q241="",R241="",S241=""),"Incomplete","OK")))))</f>
        <v/>
      </c>
      <c r="Y241" s="32" t="n"/>
      <c r="Z241" s="9" t="n"/>
    </row>
    <row r="242">
      <c r="A242" s="34" t="n"/>
      <c r="B242" s="34" t="n"/>
      <c r="C242" s="34" t="n"/>
      <c r="D242" s="34" t="n"/>
      <c r="E242" s="34" t="n"/>
      <c r="F242" s="34" t="n"/>
      <c r="G242" s="34" t="n"/>
      <c r="H242" s="34" t="n"/>
      <c r="I242" s="34" t="n"/>
      <c r="J242" s="34" t="n"/>
      <c r="K242" s="34" t="n"/>
      <c r="L242" s="34" t="n"/>
      <c r="M242" s="34" t="n"/>
      <c r="N242" s="34" t="n"/>
      <c r="O242" s="34" t="n"/>
      <c r="P242" s="31" t="str">
        <f>IF(COUNT(M242:O242)=0,"",IF(MAX(M242:O242)&gt;=3,"High",IF(MAX(M242:O242)=2,"Medium","Low")))</f>
        <v/>
      </c>
      <c r="Q242" s="34" t="n"/>
      <c r="R242" s="34" t="n"/>
      <c r="S242" s="34" t="n"/>
      <c r="T242" s="34" t="n"/>
      <c r="U242" s="35" t="n"/>
      <c r="V242" s="33" t="str">
        <f>IF(OR(U242="",P242="",T242="Retired"),"",EDATE(U242,VLOOKUP(P242,REVIEW_TABLE,2,FALSE)))</f>
        <v/>
      </c>
      <c r="W242" s="31" t="str">
        <f>IF(B242="","",IF(T242="Retired","Retired",IF(U242="","Never reviewed",IF(V242="","",IF(V242&lt;TODAY(),"Overdue",IF(V242-TODAY()&lt;=DUE_SOON_DAYS,"Due soon","Current"))))))</f>
        <v/>
      </c>
      <c r="X242" s="31" t="str">
        <f>IF(OR(B242="",T242="Retired"),"",IF(AND(J242="Restricted",Q242="No"),"Gap: encrypt",IF(AND(OR(J242="Confidential",J242="Restricted"),R242="No"),"Gap: enable MFA",IF(AND(P242="High",S242="No"),"Gap: back up",IF(OR(J242="",P242="",Q242="",R242="",S242=""),"Incomplete","OK")))))</f>
        <v/>
      </c>
      <c r="Y242" s="35" t="n"/>
      <c r="Z242" s="34" t="n"/>
    </row>
    <row r="243">
      <c r="A243" s="9" t="n"/>
      <c r="B243" s="9" t="n"/>
      <c r="C243" s="9" t="n"/>
      <c r="D243" s="9" t="n"/>
      <c r="E243" s="9" t="n"/>
      <c r="F243" s="9" t="n"/>
      <c r="G243" s="9" t="n"/>
      <c r="H243" s="9" t="n"/>
      <c r="I243" s="9" t="n"/>
      <c r="J243" s="9" t="n"/>
      <c r="K243" s="9" t="n"/>
      <c r="L243" s="9" t="n"/>
      <c r="M243" s="9" t="n"/>
      <c r="N243" s="9" t="n"/>
      <c r="O243" s="9" t="n"/>
      <c r="P243" s="31" t="str">
        <f>IF(COUNT(M243:O243)=0,"",IF(MAX(M243:O243)&gt;=3,"High",IF(MAX(M243:O243)=2,"Medium","Low")))</f>
        <v/>
      </c>
      <c r="Q243" s="9" t="n"/>
      <c r="R243" s="9" t="n"/>
      <c r="S243" s="9" t="n"/>
      <c r="T243" s="9" t="n"/>
      <c r="U243" s="32" t="n"/>
      <c r="V243" s="33" t="str">
        <f>IF(OR(U243="",P243="",T243="Retired"),"",EDATE(U243,VLOOKUP(P243,REVIEW_TABLE,2,FALSE)))</f>
        <v/>
      </c>
      <c r="W243" s="31" t="str">
        <f>IF(B243="","",IF(T243="Retired","Retired",IF(U243="","Never reviewed",IF(V243="","",IF(V243&lt;TODAY(),"Overdue",IF(V243-TODAY()&lt;=DUE_SOON_DAYS,"Due soon","Current"))))))</f>
        <v/>
      </c>
      <c r="X243" s="31" t="str">
        <f>IF(OR(B243="",T243="Retired"),"",IF(AND(J243="Restricted",Q243="No"),"Gap: encrypt",IF(AND(OR(J243="Confidential",J243="Restricted"),R243="No"),"Gap: enable MFA",IF(AND(P243="High",S243="No"),"Gap: back up",IF(OR(J243="",P243="",Q243="",R243="",S243=""),"Incomplete","OK")))))</f>
        <v/>
      </c>
      <c r="Y243" s="32" t="n"/>
      <c r="Z243" s="9" t="n"/>
    </row>
    <row r="244">
      <c r="A244" s="34" t="n"/>
      <c r="B244" s="34" t="n"/>
      <c r="C244" s="34" t="n"/>
      <c r="D244" s="34" t="n"/>
      <c r="E244" s="34" t="n"/>
      <c r="F244" s="34" t="n"/>
      <c r="G244" s="34" t="n"/>
      <c r="H244" s="34" t="n"/>
      <c r="I244" s="34" t="n"/>
      <c r="J244" s="34" t="n"/>
      <c r="K244" s="34" t="n"/>
      <c r="L244" s="34" t="n"/>
      <c r="M244" s="34" t="n"/>
      <c r="N244" s="34" t="n"/>
      <c r="O244" s="34" t="n"/>
      <c r="P244" s="31" t="str">
        <f>IF(COUNT(M244:O244)=0,"",IF(MAX(M244:O244)&gt;=3,"High",IF(MAX(M244:O244)=2,"Medium","Low")))</f>
        <v/>
      </c>
      <c r="Q244" s="34" t="n"/>
      <c r="R244" s="34" t="n"/>
      <c r="S244" s="34" t="n"/>
      <c r="T244" s="34" t="n"/>
      <c r="U244" s="35" t="n"/>
      <c r="V244" s="33" t="str">
        <f>IF(OR(U244="",P244="",T244="Retired"),"",EDATE(U244,VLOOKUP(P244,REVIEW_TABLE,2,FALSE)))</f>
        <v/>
      </c>
      <c r="W244" s="31" t="str">
        <f>IF(B244="","",IF(T244="Retired","Retired",IF(U244="","Never reviewed",IF(V244="","",IF(V244&lt;TODAY(),"Overdue",IF(V244-TODAY()&lt;=DUE_SOON_DAYS,"Due soon","Current"))))))</f>
        <v/>
      </c>
      <c r="X244" s="31" t="str">
        <f>IF(OR(B244="",T244="Retired"),"",IF(AND(J244="Restricted",Q244="No"),"Gap: encrypt",IF(AND(OR(J244="Confidential",J244="Restricted"),R244="No"),"Gap: enable MFA",IF(AND(P244="High",S244="No"),"Gap: back up",IF(OR(J244="",P244="",Q244="",R244="",S244=""),"Incomplete","OK")))))</f>
        <v/>
      </c>
      <c r="Y244" s="35" t="n"/>
      <c r="Z244" s="34" t="n"/>
    </row>
    <row r="245">
      <c r="A245" s="9" t="n"/>
      <c r="B245" s="9" t="n"/>
      <c r="C245" s="9" t="n"/>
      <c r="D245" s="9" t="n"/>
      <c r="E245" s="9" t="n"/>
      <c r="F245" s="9" t="n"/>
      <c r="G245" s="9" t="n"/>
      <c r="H245" s="9" t="n"/>
      <c r="I245" s="9" t="n"/>
      <c r="J245" s="9" t="n"/>
      <c r="K245" s="9" t="n"/>
      <c r="L245" s="9" t="n"/>
      <c r="M245" s="9" t="n"/>
      <c r="N245" s="9" t="n"/>
      <c r="O245" s="9" t="n"/>
      <c r="P245" s="31" t="str">
        <f>IF(COUNT(M245:O245)=0,"",IF(MAX(M245:O245)&gt;=3,"High",IF(MAX(M245:O245)=2,"Medium","Low")))</f>
        <v/>
      </c>
      <c r="Q245" s="9" t="n"/>
      <c r="R245" s="9" t="n"/>
      <c r="S245" s="9" t="n"/>
      <c r="T245" s="9" t="n"/>
      <c r="U245" s="32" t="n"/>
      <c r="V245" s="33" t="str">
        <f>IF(OR(U245="",P245="",T245="Retired"),"",EDATE(U245,VLOOKUP(P245,REVIEW_TABLE,2,FALSE)))</f>
        <v/>
      </c>
      <c r="W245" s="31" t="str">
        <f>IF(B245="","",IF(T245="Retired","Retired",IF(U245="","Never reviewed",IF(V245="","",IF(V245&lt;TODAY(),"Overdue",IF(V245-TODAY()&lt;=DUE_SOON_DAYS,"Due soon","Current"))))))</f>
        <v/>
      </c>
      <c r="X245" s="31" t="str">
        <f>IF(OR(B245="",T245="Retired"),"",IF(AND(J245="Restricted",Q245="No"),"Gap: encrypt",IF(AND(OR(J245="Confidential",J245="Restricted"),R245="No"),"Gap: enable MFA",IF(AND(P245="High",S245="No"),"Gap: back up",IF(OR(J245="",P245="",Q245="",R245="",S245=""),"Incomplete","OK")))))</f>
        <v/>
      </c>
      <c r="Y245" s="32" t="n"/>
      <c r="Z245" s="9" t="n"/>
    </row>
    <row r="246">
      <c r="A246" s="34" t="n"/>
      <c r="B246" s="34" t="n"/>
      <c r="C246" s="34" t="n"/>
      <c r="D246" s="34" t="n"/>
      <c r="E246" s="34" t="n"/>
      <c r="F246" s="34" t="n"/>
      <c r="G246" s="34" t="n"/>
      <c r="H246" s="34" t="n"/>
      <c r="I246" s="34" t="n"/>
      <c r="J246" s="34" t="n"/>
      <c r="K246" s="34" t="n"/>
      <c r="L246" s="34" t="n"/>
      <c r="M246" s="34" t="n"/>
      <c r="N246" s="34" t="n"/>
      <c r="O246" s="34" t="n"/>
      <c r="P246" s="31" t="str">
        <f>IF(COUNT(M246:O246)=0,"",IF(MAX(M246:O246)&gt;=3,"High",IF(MAX(M246:O246)=2,"Medium","Low")))</f>
        <v/>
      </c>
      <c r="Q246" s="34" t="n"/>
      <c r="R246" s="34" t="n"/>
      <c r="S246" s="34" t="n"/>
      <c r="T246" s="34" t="n"/>
      <c r="U246" s="35" t="n"/>
      <c r="V246" s="33" t="str">
        <f>IF(OR(U246="",P246="",T246="Retired"),"",EDATE(U246,VLOOKUP(P246,REVIEW_TABLE,2,FALSE)))</f>
        <v/>
      </c>
      <c r="W246" s="31" t="str">
        <f>IF(B246="","",IF(T246="Retired","Retired",IF(U246="","Never reviewed",IF(V246="","",IF(V246&lt;TODAY(),"Overdue",IF(V246-TODAY()&lt;=DUE_SOON_DAYS,"Due soon","Current"))))))</f>
        <v/>
      </c>
      <c r="X246" s="31" t="str">
        <f>IF(OR(B246="",T246="Retired"),"",IF(AND(J246="Restricted",Q246="No"),"Gap: encrypt",IF(AND(OR(J246="Confidential",J246="Restricted"),R246="No"),"Gap: enable MFA",IF(AND(P246="High",S246="No"),"Gap: back up",IF(OR(J246="",P246="",Q246="",R246="",S246=""),"Incomplete","OK")))))</f>
        <v/>
      </c>
      <c r="Y246" s="35" t="n"/>
      <c r="Z246" s="34" t="n"/>
    </row>
    <row r="247">
      <c r="A247" s="9" t="n"/>
      <c r="B247" s="9" t="n"/>
      <c r="C247" s="9" t="n"/>
      <c r="D247" s="9" t="n"/>
      <c r="E247" s="9" t="n"/>
      <c r="F247" s="9" t="n"/>
      <c r="G247" s="9" t="n"/>
      <c r="H247" s="9" t="n"/>
      <c r="I247" s="9" t="n"/>
      <c r="J247" s="9" t="n"/>
      <c r="K247" s="9" t="n"/>
      <c r="L247" s="9" t="n"/>
      <c r="M247" s="9" t="n"/>
      <c r="N247" s="9" t="n"/>
      <c r="O247" s="9" t="n"/>
      <c r="P247" s="31" t="str">
        <f>IF(COUNT(M247:O247)=0,"",IF(MAX(M247:O247)&gt;=3,"High",IF(MAX(M247:O247)=2,"Medium","Low")))</f>
        <v/>
      </c>
      <c r="Q247" s="9" t="n"/>
      <c r="R247" s="9" t="n"/>
      <c r="S247" s="9" t="n"/>
      <c r="T247" s="9" t="n"/>
      <c r="U247" s="32" t="n"/>
      <c r="V247" s="33" t="str">
        <f>IF(OR(U247="",P247="",T247="Retired"),"",EDATE(U247,VLOOKUP(P247,REVIEW_TABLE,2,FALSE)))</f>
        <v/>
      </c>
      <c r="W247" s="31" t="str">
        <f>IF(B247="","",IF(T247="Retired","Retired",IF(U247="","Never reviewed",IF(V247="","",IF(V247&lt;TODAY(),"Overdue",IF(V247-TODAY()&lt;=DUE_SOON_DAYS,"Due soon","Current"))))))</f>
        <v/>
      </c>
      <c r="X247" s="31" t="str">
        <f>IF(OR(B247="",T247="Retired"),"",IF(AND(J247="Restricted",Q247="No"),"Gap: encrypt",IF(AND(OR(J247="Confidential",J247="Restricted"),R247="No"),"Gap: enable MFA",IF(AND(P247="High",S247="No"),"Gap: back up",IF(OR(J247="",P247="",Q247="",R247="",S247=""),"Incomplete","OK")))))</f>
        <v/>
      </c>
      <c r="Y247" s="32" t="n"/>
      <c r="Z247" s="9" t="n"/>
    </row>
    <row r="248">
      <c r="A248" s="34" t="n"/>
      <c r="B248" s="34" t="n"/>
      <c r="C248" s="34" t="n"/>
      <c r="D248" s="34" t="n"/>
      <c r="E248" s="34" t="n"/>
      <c r="F248" s="34" t="n"/>
      <c r="G248" s="34" t="n"/>
      <c r="H248" s="34" t="n"/>
      <c r="I248" s="34" t="n"/>
      <c r="J248" s="34" t="n"/>
      <c r="K248" s="34" t="n"/>
      <c r="L248" s="34" t="n"/>
      <c r="M248" s="34" t="n"/>
      <c r="N248" s="34" t="n"/>
      <c r="O248" s="34" t="n"/>
      <c r="P248" s="31" t="str">
        <f>IF(COUNT(M248:O248)=0,"",IF(MAX(M248:O248)&gt;=3,"High",IF(MAX(M248:O248)=2,"Medium","Low")))</f>
        <v/>
      </c>
      <c r="Q248" s="34" t="n"/>
      <c r="R248" s="34" t="n"/>
      <c r="S248" s="34" t="n"/>
      <c r="T248" s="34" t="n"/>
      <c r="U248" s="35" t="n"/>
      <c r="V248" s="33" t="str">
        <f>IF(OR(U248="",P248="",T248="Retired"),"",EDATE(U248,VLOOKUP(P248,REVIEW_TABLE,2,FALSE)))</f>
        <v/>
      </c>
      <c r="W248" s="31" t="str">
        <f>IF(B248="","",IF(T248="Retired","Retired",IF(U248="","Never reviewed",IF(V248="","",IF(V248&lt;TODAY(),"Overdue",IF(V248-TODAY()&lt;=DUE_SOON_DAYS,"Due soon","Current"))))))</f>
        <v/>
      </c>
      <c r="X248" s="31" t="str">
        <f>IF(OR(B248="",T248="Retired"),"",IF(AND(J248="Restricted",Q248="No"),"Gap: encrypt",IF(AND(OR(J248="Confidential",J248="Restricted"),R248="No"),"Gap: enable MFA",IF(AND(P248="High",S248="No"),"Gap: back up",IF(OR(J248="",P248="",Q248="",R248="",S248=""),"Incomplete","OK")))))</f>
        <v/>
      </c>
      <c r="Y248" s="35" t="n"/>
      <c r="Z248" s="34" t="n"/>
    </row>
    <row r="249">
      <c r="A249" s="9" t="n"/>
      <c r="B249" s="9" t="n"/>
      <c r="C249" s="9" t="n"/>
      <c r="D249" s="9" t="n"/>
      <c r="E249" s="9" t="n"/>
      <c r="F249" s="9" t="n"/>
      <c r="G249" s="9" t="n"/>
      <c r="H249" s="9" t="n"/>
      <c r="I249" s="9" t="n"/>
      <c r="J249" s="9" t="n"/>
      <c r="K249" s="9" t="n"/>
      <c r="L249" s="9" t="n"/>
      <c r="M249" s="9" t="n"/>
      <c r="N249" s="9" t="n"/>
      <c r="O249" s="9" t="n"/>
      <c r="P249" s="31" t="str">
        <f>IF(COUNT(M249:O249)=0,"",IF(MAX(M249:O249)&gt;=3,"High",IF(MAX(M249:O249)=2,"Medium","Low")))</f>
        <v/>
      </c>
      <c r="Q249" s="9" t="n"/>
      <c r="R249" s="9" t="n"/>
      <c r="S249" s="9" t="n"/>
      <c r="T249" s="9" t="n"/>
      <c r="U249" s="32" t="n"/>
      <c r="V249" s="33" t="str">
        <f>IF(OR(U249="",P249="",T249="Retired"),"",EDATE(U249,VLOOKUP(P249,REVIEW_TABLE,2,FALSE)))</f>
        <v/>
      </c>
      <c r="W249" s="31" t="str">
        <f>IF(B249="","",IF(T249="Retired","Retired",IF(U249="","Never reviewed",IF(V249="","",IF(V249&lt;TODAY(),"Overdue",IF(V249-TODAY()&lt;=DUE_SOON_DAYS,"Due soon","Current"))))))</f>
        <v/>
      </c>
      <c r="X249" s="31" t="str">
        <f>IF(OR(B249="",T249="Retired"),"",IF(AND(J249="Restricted",Q249="No"),"Gap: encrypt",IF(AND(OR(J249="Confidential",J249="Restricted"),R249="No"),"Gap: enable MFA",IF(AND(P249="High",S249="No"),"Gap: back up",IF(OR(J249="",P249="",Q249="",R249="",S249=""),"Incomplete","OK")))))</f>
        <v/>
      </c>
      <c r="Y249" s="32" t="n"/>
      <c r="Z249" s="9" t="n"/>
    </row>
    <row r="250">
      <c r="A250" s="34" t="n"/>
      <c r="B250" s="34" t="n"/>
      <c r="C250" s="34" t="n"/>
      <c r="D250" s="34" t="n"/>
      <c r="E250" s="34" t="n"/>
      <c r="F250" s="34" t="n"/>
      <c r="G250" s="34" t="n"/>
      <c r="H250" s="34" t="n"/>
      <c r="I250" s="34" t="n"/>
      <c r="J250" s="34" t="n"/>
      <c r="K250" s="34" t="n"/>
      <c r="L250" s="34" t="n"/>
      <c r="M250" s="34" t="n"/>
      <c r="N250" s="34" t="n"/>
      <c r="O250" s="34" t="n"/>
      <c r="P250" s="31" t="str">
        <f>IF(COUNT(M250:O250)=0,"",IF(MAX(M250:O250)&gt;=3,"High",IF(MAX(M250:O250)=2,"Medium","Low")))</f>
        <v/>
      </c>
      <c r="Q250" s="34" t="n"/>
      <c r="R250" s="34" t="n"/>
      <c r="S250" s="34" t="n"/>
      <c r="T250" s="34" t="n"/>
      <c r="U250" s="35" t="n"/>
      <c r="V250" s="33" t="str">
        <f>IF(OR(U250="",P250="",T250="Retired"),"",EDATE(U250,VLOOKUP(P250,REVIEW_TABLE,2,FALSE)))</f>
        <v/>
      </c>
      <c r="W250" s="31" t="str">
        <f>IF(B250="","",IF(T250="Retired","Retired",IF(U250="","Never reviewed",IF(V250="","",IF(V250&lt;TODAY(),"Overdue",IF(V250-TODAY()&lt;=DUE_SOON_DAYS,"Due soon","Current"))))))</f>
        <v/>
      </c>
      <c r="X250" s="31" t="str">
        <f>IF(OR(B250="",T250="Retired"),"",IF(AND(J250="Restricted",Q250="No"),"Gap: encrypt",IF(AND(OR(J250="Confidential",J250="Restricted"),R250="No"),"Gap: enable MFA",IF(AND(P250="High",S250="No"),"Gap: back up",IF(OR(J250="",P250="",Q250="",R250="",S250=""),"Incomplete","OK")))))</f>
        <v/>
      </c>
      <c r="Y250" s="35" t="n"/>
      <c r="Z250" s="34" t="n"/>
    </row>
    <row r="251">
      <c r="A251" s="9" t="n"/>
      <c r="B251" s="9" t="n"/>
      <c r="C251" s="9" t="n"/>
      <c r="D251" s="9" t="n"/>
      <c r="E251" s="9" t="n"/>
      <c r="F251" s="9" t="n"/>
      <c r="G251" s="9" t="n"/>
      <c r="H251" s="9" t="n"/>
      <c r="I251" s="9" t="n"/>
      <c r="J251" s="9" t="n"/>
      <c r="K251" s="9" t="n"/>
      <c r="L251" s="9" t="n"/>
      <c r="M251" s="9" t="n"/>
      <c r="N251" s="9" t="n"/>
      <c r="O251" s="9" t="n"/>
      <c r="P251" s="31" t="str">
        <f>IF(COUNT(M251:O251)=0,"",IF(MAX(M251:O251)&gt;=3,"High",IF(MAX(M251:O251)=2,"Medium","Low")))</f>
        <v/>
      </c>
      <c r="Q251" s="9" t="n"/>
      <c r="R251" s="9" t="n"/>
      <c r="S251" s="9" t="n"/>
      <c r="T251" s="9" t="n"/>
      <c r="U251" s="32" t="n"/>
      <c r="V251" s="33" t="str">
        <f>IF(OR(U251="",P251="",T251="Retired"),"",EDATE(U251,VLOOKUP(P251,REVIEW_TABLE,2,FALSE)))</f>
        <v/>
      </c>
      <c r="W251" s="31" t="str">
        <f>IF(B251="","",IF(T251="Retired","Retired",IF(U251="","Never reviewed",IF(V251="","",IF(V251&lt;TODAY(),"Overdue",IF(V251-TODAY()&lt;=DUE_SOON_DAYS,"Due soon","Current"))))))</f>
        <v/>
      </c>
      <c r="X251" s="31" t="str">
        <f>IF(OR(B251="",T251="Retired"),"",IF(AND(J251="Restricted",Q251="No"),"Gap: encrypt",IF(AND(OR(J251="Confidential",J251="Restricted"),R251="No"),"Gap: enable MFA",IF(AND(P251="High",S251="No"),"Gap: back up",IF(OR(J251="",P251="",Q251="",R251="",S251=""),"Incomplete","OK")))))</f>
        <v/>
      </c>
      <c r="Y251" s="32" t="n"/>
      <c r="Z251" s="9" t="n"/>
    </row>
    <row r="252">
      <c r="A252" s="34" t="n"/>
      <c r="B252" s="34" t="n"/>
      <c r="C252" s="34" t="n"/>
      <c r="D252" s="34" t="n"/>
      <c r="E252" s="34" t="n"/>
      <c r="F252" s="34" t="n"/>
      <c r="G252" s="34" t="n"/>
      <c r="H252" s="34" t="n"/>
      <c r="I252" s="34" t="n"/>
      <c r="J252" s="34" t="n"/>
      <c r="K252" s="34" t="n"/>
      <c r="L252" s="34" t="n"/>
      <c r="M252" s="34" t="n"/>
      <c r="N252" s="34" t="n"/>
      <c r="O252" s="34" t="n"/>
      <c r="P252" s="31" t="str">
        <f>IF(COUNT(M252:O252)=0,"",IF(MAX(M252:O252)&gt;=3,"High",IF(MAX(M252:O252)=2,"Medium","Low")))</f>
        <v/>
      </c>
      <c r="Q252" s="34" t="n"/>
      <c r="R252" s="34" t="n"/>
      <c r="S252" s="34" t="n"/>
      <c r="T252" s="34" t="n"/>
      <c r="U252" s="35" t="n"/>
      <c r="V252" s="33" t="str">
        <f>IF(OR(U252="",P252="",T252="Retired"),"",EDATE(U252,VLOOKUP(P252,REVIEW_TABLE,2,FALSE)))</f>
        <v/>
      </c>
      <c r="W252" s="31" t="str">
        <f>IF(B252="","",IF(T252="Retired","Retired",IF(U252="","Never reviewed",IF(V252="","",IF(V252&lt;TODAY(),"Overdue",IF(V252-TODAY()&lt;=DUE_SOON_DAYS,"Due soon","Current"))))))</f>
        <v/>
      </c>
      <c r="X252" s="31" t="str">
        <f>IF(OR(B252="",T252="Retired"),"",IF(AND(J252="Restricted",Q252="No"),"Gap: encrypt",IF(AND(OR(J252="Confidential",J252="Restricted"),R252="No"),"Gap: enable MFA",IF(AND(P252="High",S252="No"),"Gap: back up",IF(OR(J252="",P252="",Q252="",R252="",S252=""),"Incomplete","OK")))))</f>
        <v/>
      </c>
      <c r="Y252" s="35" t="n"/>
      <c r="Z252" s="34" t="n"/>
    </row>
    <row r="253">
      <c r="A253" s="9" t="n"/>
      <c r="B253" s="9" t="n"/>
      <c r="C253" s="9" t="n"/>
      <c r="D253" s="9" t="n"/>
      <c r="E253" s="9" t="n"/>
      <c r="F253" s="9" t="n"/>
      <c r="G253" s="9" t="n"/>
      <c r="H253" s="9" t="n"/>
      <c r="I253" s="9" t="n"/>
      <c r="J253" s="9" t="n"/>
      <c r="K253" s="9" t="n"/>
      <c r="L253" s="9" t="n"/>
      <c r="M253" s="9" t="n"/>
      <c r="N253" s="9" t="n"/>
      <c r="O253" s="9" t="n"/>
      <c r="P253" s="31" t="str">
        <f>IF(COUNT(M253:O253)=0,"",IF(MAX(M253:O253)&gt;=3,"High",IF(MAX(M253:O253)=2,"Medium","Low")))</f>
        <v/>
      </c>
      <c r="Q253" s="9" t="n"/>
      <c r="R253" s="9" t="n"/>
      <c r="S253" s="9" t="n"/>
      <c r="T253" s="9" t="n"/>
      <c r="U253" s="32" t="n"/>
      <c r="V253" s="33" t="str">
        <f>IF(OR(U253="",P253="",T253="Retired"),"",EDATE(U253,VLOOKUP(P253,REVIEW_TABLE,2,FALSE)))</f>
        <v/>
      </c>
      <c r="W253" s="31" t="str">
        <f>IF(B253="","",IF(T253="Retired","Retired",IF(U253="","Never reviewed",IF(V253="","",IF(V253&lt;TODAY(),"Overdue",IF(V253-TODAY()&lt;=DUE_SOON_DAYS,"Due soon","Current"))))))</f>
        <v/>
      </c>
      <c r="X253" s="31" t="str">
        <f>IF(OR(B253="",T253="Retired"),"",IF(AND(J253="Restricted",Q253="No"),"Gap: encrypt",IF(AND(OR(J253="Confidential",J253="Restricted"),R253="No"),"Gap: enable MFA",IF(AND(P253="High",S253="No"),"Gap: back up",IF(OR(J253="",P253="",Q253="",R253="",S253=""),"Incomplete","OK")))))</f>
        <v/>
      </c>
      <c r="Y253" s="32" t="n"/>
      <c r="Z253" s="9" t="n"/>
    </row>
    <row r="254">
      <c r="A254" s="34" t="n"/>
      <c r="B254" s="34" t="n"/>
      <c r="C254" s="34" t="n"/>
      <c r="D254" s="34" t="n"/>
      <c r="E254" s="34" t="n"/>
      <c r="F254" s="34" t="n"/>
      <c r="G254" s="34" t="n"/>
      <c r="H254" s="34" t="n"/>
      <c r="I254" s="34" t="n"/>
      <c r="J254" s="34" t="n"/>
      <c r="K254" s="34" t="n"/>
      <c r="L254" s="34" t="n"/>
      <c r="M254" s="34" t="n"/>
      <c r="N254" s="34" t="n"/>
      <c r="O254" s="34" t="n"/>
      <c r="P254" s="31" t="str">
        <f>IF(COUNT(M254:O254)=0,"",IF(MAX(M254:O254)&gt;=3,"High",IF(MAX(M254:O254)=2,"Medium","Low")))</f>
        <v/>
      </c>
      <c r="Q254" s="34" t="n"/>
      <c r="R254" s="34" t="n"/>
      <c r="S254" s="34" t="n"/>
      <c r="T254" s="34" t="n"/>
      <c r="U254" s="35" t="n"/>
      <c r="V254" s="33" t="str">
        <f>IF(OR(U254="",P254="",T254="Retired"),"",EDATE(U254,VLOOKUP(P254,REVIEW_TABLE,2,FALSE)))</f>
        <v/>
      </c>
      <c r="W254" s="31" t="str">
        <f>IF(B254="","",IF(T254="Retired","Retired",IF(U254="","Never reviewed",IF(V254="","",IF(V254&lt;TODAY(),"Overdue",IF(V254-TODAY()&lt;=DUE_SOON_DAYS,"Due soon","Current"))))))</f>
        <v/>
      </c>
      <c r="X254" s="31" t="str">
        <f>IF(OR(B254="",T254="Retired"),"",IF(AND(J254="Restricted",Q254="No"),"Gap: encrypt",IF(AND(OR(J254="Confidential",J254="Restricted"),R254="No"),"Gap: enable MFA",IF(AND(P254="High",S254="No"),"Gap: back up",IF(OR(J254="",P254="",Q254="",R254="",S254=""),"Incomplete","OK")))))</f>
        <v/>
      </c>
      <c r="Y254" s="35" t="n"/>
      <c r="Z254" s="34" t="n"/>
    </row>
    <row r="255">
      <c r="A255" s="9" t="n"/>
      <c r="B255" s="9" t="n"/>
      <c r="C255" s="9" t="n"/>
      <c r="D255" s="9" t="n"/>
      <c r="E255" s="9" t="n"/>
      <c r="F255" s="9" t="n"/>
      <c r="G255" s="9" t="n"/>
      <c r="H255" s="9" t="n"/>
      <c r="I255" s="9" t="n"/>
      <c r="J255" s="9" t="n"/>
      <c r="K255" s="9" t="n"/>
      <c r="L255" s="9" t="n"/>
      <c r="M255" s="9" t="n"/>
      <c r="N255" s="9" t="n"/>
      <c r="O255" s="9" t="n"/>
      <c r="P255" s="31" t="str">
        <f>IF(COUNT(M255:O255)=0,"",IF(MAX(M255:O255)&gt;=3,"High",IF(MAX(M255:O255)=2,"Medium","Low")))</f>
        <v/>
      </c>
      <c r="Q255" s="9" t="n"/>
      <c r="R255" s="9" t="n"/>
      <c r="S255" s="9" t="n"/>
      <c r="T255" s="9" t="n"/>
      <c r="U255" s="32" t="n"/>
      <c r="V255" s="33" t="str">
        <f>IF(OR(U255="",P255="",T255="Retired"),"",EDATE(U255,VLOOKUP(P255,REVIEW_TABLE,2,FALSE)))</f>
        <v/>
      </c>
      <c r="W255" s="31" t="str">
        <f>IF(B255="","",IF(T255="Retired","Retired",IF(U255="","Never reviewed",IF(V255="","",IF(V255&lt;TODAY(),"Overdue",IF(V255-TODAY()&lt;=DUE_SOON_DAYS,"Due soon","Current"))))))</f>
        <v/>
      </c>
      <c r="X255" s="31" t="str">
        <f>IF(OR(B255="",T255="Retired"),"",IF(AND(J255="Restricted",Q255="No"),"Gap: encrypt",IF(AND(OR(J255="Confidential",J255="Restricted"),R255="No"),"Gap: enable MFA",IF(AND(P255="High",S255="No"),"Gap: back up",IF(OR(J255="",P255="",Q255="",R255="",S255=""),"Incomplete","OK")))))</f>
        <v/>
      </c>
      <c r="Y255" s="32" t="n"/>
      <c r="Z255" s="9" t="n"/>
    </row>
    <row r="256">
      <c r="A256" s="34" t="n"/>
      <c r="B256" s="34" t="n"/>
      <c r="C256" s="34" t="n"/>
      <c r="D256" s="34" t="n"/>
      <c r="E256" s="34" t="n"/>
      <c r="F256" s="34" t="n"/>
      <c r="G256" s="34" t="n"/>
      <c r="H256" s="34" t="n"/>
      <c r="I256" s="34" t="n"/>
      <c r="J256" s="34" t="n"/>
      <c r="K256" s="34" t="n"/>
      <c r="L256" s="34" t="n"/>
      <c r="M256" s="34" t="n"/>
      <c r="N256" s="34" t="n"/>
      <c r="O256" s="34" t="n"/>
      <c r="P256" s="31" t="str">
        <f>IF(COUNT(M256:O256)=0,"",IF(MAX(M256:O256)&gt;=3,"High",IF(MAX(M256:O256)=2,"Medium","Low")))</f>
        <v/>
      </c>
      <c r="Q256" s="34" t="n"/>
      <c r="R256" s="34" t="n"/>
      <c r="S256" s="34" t="n"/>
      <c r="T256" s="34" t="n"/>
      <c r="U256" s="35" t="n"/>
      <c r="V256" s="33" t="str">
        <f>IF(OR(U256="",P256="",T256="Retired"),"",EDATE(U256,VLOOKUP(P256,REVIEW_TABLE,2,FALSE)))</f>
        <v/>
      </c>
      <c r="W256" s="31" t="str">
        <f>IF(B256="","",IF(T256="Retired","Retired",IF(U256="","Never reviewed",IF(V256="","",IF(V256&lt;TODAY(),"Overdue",IF(V256-TODAY()&lt;=DUE_SOON_DAYS,"Due soon","Current"))))))</f>
        <v/>
      </c>
      <c r="X256" s="31" t="str">
        <f>IF(OR(B256="",T256="Retired"),"",IF(AND(J256="Restricted",Q256="No"),"Gap: encrypt",IF(AND(OR(J256="Confidential",J256="Restricted"),R256="No"),"Gap: enable MFA",IF(AND(P256="High",S256="No"),"Gap: back up",IF(OR(J256="",P256="",Q256="",R256="",S256=""),"Incomplete","OK")))))</f>
        <v/>
      </c>
      <c r="Y256" s="35" t="n"/>
      <c r="Z256" s="34" t="n"/>
    </row>
    <row r="257">
      <c r="A257" s="9" t="n"/>
      <c r="B257" s="9" t="n"/>
      <c r="C257" s="9" t="n"/>
      <c r="D257" s="9" t="n"/>
      <c r="E257" s="9" t="n"/>
      <c r="F257" s="9" t="n"/>
      <c r="G257" s="9" t="n"/>
      <c r="H257" s="9" t="n"/>
      <c r="I257" s="9" t="n"/>
      <c r="J257" s="9" t="n"/>
      <c r="K257" s="9" t="n"/>
      <c r="L257" s="9" t="n"/>
      <c r="M257" s="9" t="n"/>
      <c r="N257" s="9" t="n"/>
      <c r="O257" s="9" t="n"/>
      <c r="P257" s="31" t="str">
        <f>IF(COUNT(M257:O257)=0,"",IF(MAX(M257:O257)&gt;=3,"High",IF(MAX(M257:O257)=2,"Medium","Low")))</f>
        <v/>
      </c>
      <c r="Q257" s="9" t="n"/>
      <c r="R257" s="9" t="n"/>
      <c r="S257" s="9" t="n"/>
      <c r="T257" s="9" t="n"/>
      <c r="U257" s="32" t="n"/>
      <c r="V257" s="33" t="str">
        <f>IF(OR(U257="",P257="",T257="Retired"),"",EDATE(U257,VLOOKUP(P257,REVIEW_TABLE,2,FALSE)))</f>
        <v/>
      </c>
      <c r="W257" s="31" t="str">
        <f>IF(B257="","",IF(T257="Retired","Retired",IF(U257="","Never reviewed",IF(V257="","",IF(V257&lt;TODAY(),"Overdue",IF(V257-TODAY()&lt;=DUE_SOON_DAYS,"Due soon","Current"))))))</f>
        <v/>
      </c>
      <c r="X257" s="31" t="str">
        <f>IF(OR(B257="",T257="Retired"),"",IF(AND(J257="Restricted",Q257="No"),"Gap: encrypt",IF(AND(OR(J257="Confidential",J257="Restricted"),R257="No"),"Gap: enable MFA",IF(AND(P257="High",S257="No"),"Gap: back up",IF(OR(J257="",P257="",Q257="",R257="",S257=""),"Incomplete","OK")))))</f>
        <v/>
      </c>
      <c r="Y257" s="32" t="n"/>
      <c r="Z257" s="9" t="n"/>
    </row>
    <row r="258">
      <c r="A258" s="34" t="n"/>
      <c r="B258" s="34" t="n"/>
      <c r="C258" s="34" t="n"/>
      <c r="D258" s="34" t="n"/>
      <c r="E258" s="34" t="n"/>
      <c r="F258" s="34" t="n"/>
      <c r="G258" s="34" t="n"/>
      <c r="H258" s="34" t="n"/>
      <c r="I258" s="34" t="n"/>
      <c r="J258" s="34" t="n"/>
      <c r="K258" s="34" t="n"/>
      <c r="L258" s="34" t="n"/>
      <c r="M258" s="34" t="n"/>
      <c r="N258" s="34" t="n"/>
      <c r="O258" s="34" t="n"/>
      <c r="P258" s="31" t="str">
        <f>IF(COUNT(M258:O258)=0,"",IF(MAX(M258:O258)&gt;=3,"High",IF(MAX(M258:O258)=2,"Medium","Low")))</f>
        <v/>
      </c>
      <c r="Q258" s="34" t="n"/>
      <c r="R258" s="34" t="n"/>
      <c r="S258" s="34" t="n"/>
      <c r="T258" s="34" t="n"/>
      <c r="U258" s="35" t="n"/>
      <c r="V258" s="33" t="str">
        <f>IF(OR(U258="",P258="",T258="Retired"),"",EDATE(U258,VLOOKUP(P258,REVIEW_TABLE,2,FALSE)))</f>
        <v/>
      </c>
      <c r="W258" s="31" t="str">
        <f>IF(B258="","",IF(T258="Retired","Retired",IF(U258="","Never reviewed",IF(V258="","",IF(V258&lt;TODAY(),"Overdue",IF(V258-TODAY()&lt;=DUE_SOON_DAYS,"Due soon","Current"))))))</f>
        <v/>
      </c>
      <c r="X258" s="31" t="str">
        <f>IF(OR(B258="",T258="Retired"),"",IF(AND(J258="Restricted",Q258="No"),"Gap: encrypt",IF(AND(OR(J258="Confidential",J258="Restricted"),R258="No"),"Gap: enable MFA",IF(AND(P258="High",S258="No"),"Gap: back up",IF(OR(J258="",P258="",Q258="",R258="",S258=""),"Incomplete","OK")))))</f>
        <v/>
      </c>
      <c r="Y258" s="35" t="n"/>
      <c r="Z258" s="34" t="n"/>
    </row>
    <row r="259">
      <c r="A259" s="9" t="n"/>
      <c r="B259" s="9" t="n"/>
      <c r="C259" s="9" t="n"/>
      <c r="D259" s="9" t="n"/>
      <c r="E259" s="9" t="n"/>
      <c r="F259" s="9" t="n"/>
      <c r="G259" s="9" t="n"/>
      <c r="H259" s="9" t="n"/>
      <c r="I259" s="9" t="n"/>
      <c r="J259" s="9" t="n"/>
      <c r="K259" s="9" t="n"/>
      <c r="L259" s="9" t="n"/>
      <c r="M259" s="9" t="n"/>
      <c r="N259" s="9" t="n"/>
      <c r="O259" s="9" t="n"/>
      <c r="P259" s="31" t="str">
        <f>IF(COUNT(M259:O259)=0,"",IF(MAX(M259:O259)&gt;=3,"High",IF(MAX(M259:O259)=2,"Medium","Low")))</f>
        <v/>
      </c>
      <c r="Q259" s="9" t="n"/>
      <c r="R259" s="9" t="n"/>
      <c r="S259" s="9" t="n"/>
      <c r="T259" s="9" t="n"/>
      <c r="U259" s="32" t="n"/>
      <c r="V259" s="33" t="str">
        <f>IF(OR(U259="",P259="",T259="Retired"),"",EDATE(U259,VLOOKUP(P259,REVIEW_TABLE,2,FALSE)))</f>
        <v/>
      </c>
      <c r="W259" s="31" t="str">
        <f>IF(B259="","",IF(T259="Retired","Retired",IF(U259="","Never reviewed",IF(V259="","",IF(V259&lt;TODAY(),"Overdue",IF(V259-TODAY()&lt;=DUE_SOON_DAYS,"Due soon","Current"))))))</f>
        <v/>
      </c>
      <c r="X259" s="31" t="str">
        <f>IF(OR(B259="",T259="Retired"),"",IF(AND(J259="Restricted",Q259="No"),"Gap: encrypt",IF(AND(OR(J259="Confidential",J259="Restricted"),R259="No"),"Gap: enable MFA",IF(AND(P259="High",S259="No"),"Gap: back up",IF(OR(J259="",P259="",Q259="",R259="",S259=""),"Incomplete","OK")))))</f>
        <v/>
      </c>
      <c r="Y259" s="32" t="n"/>
      <c r="Z259" s="9" t="n"/>
    </row>
    <row r="260">
      <c r="A260" s="34" t="n"/>
      <c r="B260" s="34" t="n"/>
      <c r="C260" s="34" t="n"/>
      <c r="D260" s="34" t="n"/>
      <c r="E260" s="34" t="n"/>
      <c r="F260" s="34" t="n"/>
      <c r="G260" s="34" t="n"/>
      <c r="H260" s="34" t="n"/>
      <c r="I260" s="34" t="n"/>
      <c r="J260" s="34" t="n"/>
      <c r="K260" s="34" t="n"/>
      <c r="L260" s="34" t="n"/>
      <c r="M260" s="34" t="n"/>
      <c r="N260" s="34" t="n"/>
      <c r="O260" s="34" t="n"/>
      <c r="P260" s="31" t="str">
        <f>IF(COUNT(M260:O260)=0,"",IF(MAX(M260:O260)&gt;=3,"High",IF(MAX(M260:O260)=2,"Medium","Low")))</f>
        <v/>
      </c>
      <c r="Q260" s="34" t="n"/>
      <c r="R260" s="34" t="n"/>
      <c r="S260" s="34" t="n"/>
      <c r="T260" s="34" t="n"/>
      <c r="U260" s="35" t="n"/>
      <c r="V260" s="33" t="str">
        <f>IF(OR(U260="",P260="",T260="Retired"),"",EDATE(U260,VLOOKUP(P260,REVIEW_TABLE,2,FALSE)))</f>
        <v/>
      </c>
      <c r="W260" s="31" t="str">
        <f>IF(B260="","",IF(T260="Retired","Retired",IF(U260="","Never reviewed",IF(V260="","",IF(V260&lt;TODAY(),"Overdue",IF(V260-TODAY()&lt;=DUE_SOON_DAYS,"Due soon","Current"))))))</f>
        <v/>
      </c>
      <c r="X260" s="31" t="str">
        <f>IF(OR(B260="",T260="Retired"),"",IF(AND(J260="Restricted",Q260="No"),"Gap: encrypt",IF(AND(OR(J260="Confidential",J260="Restricted"),R260="No"),"Gap: enable MFA",IF(AND(P260="High",S260="No"),"Gap: back up",IF(OR(J260="",P260="",Q260="",R260="",S260=""),"Incomplete","OK")))))</f>
        <v/>
      </c>
      <c r="Y260" s="35" t="n"/>
      <c r="Z260" s="34" t="n"/>
    </row>
    <row r="261">
      <c r="A261" s="9" t="n"/>
      <c r="B261" s="9" t="n"/>
      <c r="C261" s="9" t="n"/>
      <c r="D261" s="9" t="n"/>
      <c r="E261" s="9" t="n"/>
      <c r="F261" s="9" t="n"/>
      <c r="G261" s="9" t="n"/>
      <c r="H261" s="9" t="n"/>
      <c r="I261" s="9" t="n"/>
      <c r="J261" s="9" t="n"/>
      <c r="K261" s="9" t="n"/>
      <c r="L261" s="9" t="n"/>
      <c r="M261" s="9" t="n"/>
      <c r="N261" s="9" t="n"/>
      <c r="O261" s="9" t="n"/>
      <c r="P261" s="31" t="str">
        <f>IF(COUNT(M261:O261)=0,"",IF(MAX(M261:O261)&gt;=3,"High",IF(MAX(M261:O261)=2,"Medium","Low")))</f>
        <v/>
      </c>
      <c r="Q261" s="9" t="n"/>
      <c r="R261" s="9" t="n"/>
      <c r="S261" s="9" t="n"/>
      <c r="T261" s="9" t="n"/>
      <c r="U261" s="32" t="n"/>
      <c r="V261" s="33" t="str">
        <f>IF(OR(U261="",P261="",T261="Retired"),"",EDATE(U261,VLOOKUP(P261,REVIEW_TABLE,2,FALSE)))</f>
        <v/>
      </c>
      <c r="W261" s="31" t="str">
        <f>IF(B261="","",IF(T261="Retired","Retired",IF(U261="","Never reviewed",IF(V261="","",IF(V261&lt;TODAY(),"Overdue",IF(V261-TODAY()&lt;=DUE_SOON_DAYS,"Due soon","Current"))))))</f>
        <v/>
      </c>
      <c r="X261" s="31" t="str">
        <f>IF(OR(B261="",T261="Retired"),"",IF(AND(J261="Restricted",Q261="No"),"Gap: encrypt",IF(AND(OR(J261="Confidential",J261="Restricted"),R261="No"),"Gap: enable MFA",IF(AND(P261="High",S261="No"),"Gap: back up",IF(OR(J261="",P261="",Q261="",R261="",S261=""),"Incomplete","OK")))))</f>
        <v/>
      </c>
      <c r="Y261" s="32" t="n"/>
      <c r="Z261" s="9" t="n"/>
    </row>
    <row r="262">
      <c r="A262" s="34" t="n"/>
      <c r="B262" s="34" t="n"/>
      <c r="C262" s="34" t="n"/>
      <c r="D262" s="34" t="n"/>
      <c r="E262" s="34" t="n"/>
      <c r="F262" s="34" t="n"/>
      <c r="G262" s="34" t="n"/>
      <c r="H262" s="34" t="n"/>
      <c r="I262" s="34" t="n"/>
      <c r="J262" s="34" t="n"/>
      <c r="K262" s="34" t="n"/>
      <c r="L262" s="34" t="n"/>
      <c r="M262" s="34" t="n"/>
      <c r="N262" s="34" t="n"/>
      <c r="O262" s="34" t="n"/>
      <c r="P262" s="31" t="str">
        <f>IF(COUNT(M262:O262)=0,"",IF(MAX(M262:O262)&gt;=3,"High",IF(MAX(M262:O262)=2,"Medium","Low")))</f>
        <v/>
      </c>
      <c r="Q262" s="34" t="n"/>
      <c r="R262" s="34" t="n"/>
      <c r="S262" s="34" t="n"/>
      <c r="T262" s="34" t="n"/>
      <c r="U262" s="35" t="n"/>
      <c r="V262" s="33" t="str">
        <f>IF(OR(U262="",P262="",T262="Retired"),"",EDATE(U262,VLOOKUP(P262,REVIEW_TABLE,2,FALSE)))</f>
        <v/>
      </c>
      <c r="W262" s="31" t="str">
        <f>IF(B262="","",IF(T262="Retired","Retired",IF(U262="","Never reviewed",IF(V262="","",IF(V262&lt;TODAY(),"Overdue",IF(V262-TODAY()&lt;=DUE_SOON_DAYS,"Due soon","Current"))))))</f>
        <v/>
      </c>
      <c r="X262" s="31" t="str">
        <f>IF(OR(B262="",T262="Retired"),"",IF(AND(J262="Restricted",Q262="No"),"Gap: encrypt",IF(AND(OR(J262="Confidential",J262="Restricted"),R262="No"),"Gap: enable MFA",IF(AND(P262="High",S262="No"),"Gap: back up",IF(OR(J262="",P262="",Q262="",R262="",S262=""),"Incomplete","OK")))))</f>
        <v/>
      </c>
      <c r="Y262" s="35" t="n"/>
      <c r="Z262" s="34" t="n"/>
    </row>
    <row r="263">
      <c r="A263" s="9" t="n"/>
      <c r="B263" s="9" t="n"/>
      <c r="C263" s="9" t="n"/>
      <c r="D263" s="9" t="n"/>
      <c r="E263" s="9" t="n"/>
      <c r="F263" s="9" t="n"/>
      <c r="G263" s="9" t="n"/>
      <c r="H263" s="9" t="n"/>
      <c r="I263" s="9" t="n"/>
      <c r="J263" s="9" t="n"/>
      <c r="K263" s="9" t="n"/>
      <c r="L263" s="9" t="n"/>
      <c r="M263" s="9" t="n"/>
      <c r="N263" s="9" t="n"/>
      <c r="O263" s="9" t="n"/>
      <c r="P263" s="31" t="str">
        <f>IF(COUNT(M263:O263)=0,"",IF(MAX(M263:O263)&gt;=3,"High",IF(MAX(M263:O263)=2,"Medium","Low")))</f>
        <v/>
      </c>
      <c r="Q263" s="9" t="n"/>
      <c r="R263" s="9" t="n"/>
      <c r="S263" s="9" t="n"/>
      <c r="T263" s="9" t="n"/>
      <c r="U263" s="32" t="n"/>
      <c r="V263" s="33" t="str">
        <f>IF(OR(U263="",P263="",T263="Retired"),"",EDATE(U263,VLOOKUP(P263,REVIEW_TABLE,2,FALSE)))</f>
        <v/>
      </c>
      <c r="W263" s="31" t="str">
        <f>IF(B263="","",IF(T263="Retired","Retired",IF(U263="","Never reviewed",IF(V263="","",IF(V263&lt;TODAY(),"Overdue",IF(V263-TODAY()&lt;=DUE_SOON_DAYS,"Due soon","Current"))))))</f>
        <v/>
      </c>
      <c r="X263" s="31" t="str">
        <f>IF(OR(B263="",T263="Retired"),"",IF(AND(J263="Restricted",Q263="No"),"Gap: encrypt",IF(AND(OR(J263="Confidential",J263="Restricted"),R263="No"),"Gap: enable MFA",IF(AND(P263="High",S263="No"),"Gap: back up",IF(OR(J263="",P263="",Q263="",R263="",S263=""),"Incomplete","OK")))))</f>
        <v/>
      </c>
      <c r="Y263" s="32" t="n"/>
      <c r="Z263" s="9" t="n"/>
    </row>
    <row r="264">
      <c r="A264" s="34" t="n"/>
      <c r="B264" s="34" t="n"/>
      <c r="C264" s="34" t="n"/>
      <c r="D264" s="34" t="n"/>
      <c r="E264" s="34" t="n"/>
      <c r="F264" s="34" t="n"/>
      <c r="G264" s="34" t="n"/>
      <c r="H264" s="34" t="n"/>
      <c r="I264" s="34" t="n"/>
      <c r="J264" s="34" t="n"/>
      <c r="K264" s="34" t="n"/>
      <c r="L264" s="34" t="n"/>
      <c r="M264" s="34" t="n"/>
      <c r="N264" s="34" t="n"/>
      <c r="O264" s="34" t="n"/>
      <c r="P264" s="31" t="str">
        <f>IF(COUNT(M264:O264)=0,"",IF(MAX(M264:O264)&gt;=3,"High",IF(MAX(M264:O264)=2,"Medium","Low")))</f>
        <v/>
      </c>
      <c r="Q264" s="34" t="n"/>
      <c r="R264" s="34" t="n"/>
      <c r="S264" s="34" t="n"/>
      <c r="T264" s="34" t="n"/>
      <c r="U264" s="35" t="n"/>
      <c r="V264" s="33" t="str">
        <f>IF(OR(U264="",P264="",T264="Retired"),"",EDATE(U264,VLOOKUP(P264,REVIEW_TABLE,2,FALSE)))</f>
        <v/>
      </c>
      <c r="W264" s="31" t="str">
        <f>IF(B264="","",IF(T264="Retired","Retired",IF(U264="","Never reviewed",IF(V264="","",IF(V264&lt;TODAY(),"Overdue",IF(V264-TODAY()&lt;=DUE_SOON_DAYS,"Due soon","Current"))))))</f>
        <v/>
      </c>
      <c r="X264" s="31" t="str">
        <f>IF(OR(B264="",T264="Retired"),"",IF(AND(J264="Restricted",Q264="No"),"Gap: encrypt",IF(AND(OR(J264="Confidential",J264="Restricted"),R264="No"),"Gap: enable MFA",IF(AND(P264="High",S264="No"),"Gap: back up",IF(OR(J264="",P264="",Q264="",R264="",S264=""),"Incomplete","OK")))))</f>
        <v/>
      </c>
      <c r="Y264" s="35" t="n"/>
      <c r="Z264" s="34" t="n"/>
    </row>
    <row r="265">
      <c r="A265" s="9" t="n"/>
      <c r="B265" s="9" t="n"/>
      <c r="C265" s="9" t="n"/>
      <c r="D265" s="9" t="n"/>
      <c r="E265" s="9" t="n"/>
      <c r="F265" s="9" t="n"/>
      <c r="G265" s="9" t="n"/>
      <c r="H265" s="9" t="n"/>
      <c r="I265" s="9" t="n"/>
      <c r="J265" s="9" t="n"/>
      <c r="K265" s="9" t="n"/>
      <c r="L265" s="9" t="n"/>
      <c r="M265" s="9" t="n"/>
      <c r="N265" s="9" t="n"/>
      <c r="O265" s="9" t="n"/>
      <c r="P265" s="31" t="str">
        <f>IF(COUNT(M265:O265)=0,"",IF(MAX(M265:O265)&gt;=3,"High",IF(MAX(M265:O265)=2,"Medium","Low")))</f>
        <v/>
      </c>
      <c r="Q265" s="9" t="n"/>
      <c r="R265" s="9" t="n"/>
      <c r="S265" s="9" t="n"/>
      <c r="T265" s="9" t="n"/>
      <c r="U265" s="32" t="n"/>
      <c r="V265" s="33" t="str">
        <f>IF(OR(U265="",P265="",T265="Retired"),"",EDATE(U265,VLOOKUP(P265,REVIEW_TABLE,2,FALSE)))</f>
        <v/>
      </c>
      <c r="W265" s="31" t="str">
        <f>IF(B265="","",IF(T265="Retired","Retired",IF(U265="","Never reviewed",IF(V265="","",IF(V265&lt;TODAY(),"Overdue",IF(V265-TODAY()&lt;=DUE_SOON_DAYS,"Due soon","Current"))))))</f>
        <v/>
      </c>
      <c r="X265" s="31" t="str">
        <f>IF(OR(B265="",T265="Retired"),"",IF(AND(J265="Restricted",Q265="No"),"Gap: encrypt",IF(AND(OR(J265="Confidential",J265="Restricted"),R265="No"),"Gap: enable MFA",IF(AND(P265="High",S265="No"),"Gap: back up",IF(OR(J265="",P265="",Q265="",R265="",S265=""),"Incomplete","OK")))))</f>
        <v/>
      </c>
      <c r="Y265" s="32" t="n"/>
      <c r="Z265" s="9" t="n"/>
    </row>
    <row r="266">
      <c r="A266" s="34" t="n"/>
      <c r="B266" s="34" t="n"/>
      <c r="C266" s="34" t="n"/>
      <c r="D266" s="34" t="n"/>
      <c r="E266" s="34" t="n"/>
      <c r="F266" s="34" t="n"/>
      <c r="G266" s="34" t="n"/>
      <c r="H266" s="34" t="n"/>
      <c r="I266" s="34" t="n"/>
      <c r="J266" s="34" t="n"/>
      <c r="K266" s="34" t="n"/>
      <c r="L266" s="34" t="n"/>
      <c r="M266" s="34" t="n"/>
      <c r="N266" s="34" t="n"/>
      <c r="O266" s="34" t="n"/>
      <c r="P266" s="31" t="str">
        <f>IF(COUNT(M266:O266)=0,"",IF(MAX(M266:O266)&gt;=3,"High",IF(MAX(M266:O266)=2,"Medium","Low")))</f>
        <v/>
      </c>
      <c r="Q266" s="34" t="n"/>
      <c r="R266" s="34" t="n"/>
      <c r="S266" s="34" t="n"/>
      <c r="T266" s="34" t="n"/>
      <c r="U266" s="35" t="n"/>
      <c r="V266" s="33" t="str">
        <f>IF(OR(U266="",P266="",T266="Retired"),"",EDATE(U266,VLOOKUP(P266,REVIEW_TABLE,2,FALSE)))</f>
        <v/>
      </c>
      <c r="W266" s="31" t="str">
        <f>IF(B266="","",IF(T266="Retired","Retired",IF(U266="","Never reviewed",IF(V266="","",IF(V266&lt;TODAY(),"Overdue",IF(V266-TODAY()&lt;=DUE_SOON_DAYS,"Due soon","Current"))))))</f>
        <v/>
      </c>
      <c r="X266" s="31" t="str">
        <f>IF(OR(B266="",T266="Retired"),"",IF(AND(J266="Restricted",Q266="No"),"Gap: encrypt",IF(AND(OR(J266="Confidential",J266="Restricted"),R266="No"),"Gap: enable MFA",IF(AND(P266="High",S266="No"),"Gap: back up",IF(OR(J266="",P266="",Q266="",R266="",S266=""),"Incomplete","OK")))))</f>
        <v/>
      </c>
      <c r="Y266" s="35" t="n"/>
      <c r="Z266" s="34" t="n"/>
    </row>
    <row r="267">
      <c r="A267" s="9" t="n"/>
      <c r="B267" s="9" t="n"/>
      <c r="C267" s="9" t="n"/>
      <c r="D267" s="9" t="n"/>
      <c r="E267" s="9" t="n"/>
      <c r="F267" s="9" t="n"/>
      <c r="G267" s="9" t="n"/>
      <c r="H267" s="9" t="n"/>
      <c r="I267" s="9" t="n"/>
      <c r="J267" s="9" t="n"/>
      <c r="K267" s="9" t="n"/>
      <c r="L267" s="9" t="n"/>
      <c r="M267" s="9" t="n"/>
      <c r="N267" s="9" t="n"/>
      <c r="O267" s="9" t="n"/>
      <c r="P267" s="31" t="str">
        <f>IF(COUNT(M267:O267)=0,"",IF(MAX(M267:O267)&gt;=3,"High",IF(MAX(M267:O267)=2,"Medium","Low")))</f>
        <v/>
      </c>
      <c r="Q267" s="9" t="n"/>
      <c r="R267" s="9" t="n"/>
      <c r="S267" s="9" t="n"/>
      <c r="T267" s="9" t="n"/>
      <c r="U267" s="32" t="n"/>
      <c r="V267" s="33" t="str">
        <f>IF(OR(U267="",P267="",T267="Retired"),"",EDATE(U267,VLOOKUP(P267,REVIEW_TABLE,2,FALSE)))</f>
        <v/>
      </c>
      <c r="W267" s="31" t="str">
        <f>IF(B267="","",IF(T267="Retired","Retired",IF(U267="","Never reviewed",IF(V267="","",IF(V267&lt;TODAY(),"Overdue",IF(V267-TODAY()&lt;=DUE_SOON_DAYS,"Due soon","Current"))))))</f>
        <v/>
      </c>
      <c r="X267" s="31" t="str">
        <f>IF(OR(B267="",T267="Retired"),"",IF(AND(J267="Restricted",Q267="No"),"Gap: encrypt",IF(AND(OR(J267="Confidential",J267="Restricted"),R267="No"),"Gap: enable MFA",IF(AND(P267="High",S267="No"),"Gap: back up",IF(OR(J267="",P267="",Q267="",R267="",S267=""),"Incomplete","OK")))))</f>
        <v/>
      </c>
      <c r="Y267" s="32" t="n"/>
      <c r="Z267" s="9" t="n"/>
    </row>
    <row r="268">
      <c r="A268" s="34" t="n"/>
      <c r="B268" s="34" t="n"/>
      <c r="C268" s="34" t="n"/>
      <c r="D268" s="34" t="n"/>
      <c r="E268" s="34" t="n"/>
      <c r="F268" s="34" t="n"/>
      <c r="G268" s="34" t="n"/>
      <c r="H268" s="34" t="n"/>
      <c r="I268" s="34" t="n"/>
      <c r="J268" s="34" t="n"/>
      <c r="K268" s="34" t="n"/>
      <c r="L268" s="34" t="n"/>
      <c r="M268" s="34" t="n"/>
      <c r="N268" s="34" t="n"/>
      <c r="O268" s="34" t="n"/>
      <c r="P268" s="31" t="str">
        <f>IF(COUNT(M268:O268)=0,"",IF(MAX(M268:O268)&gt;=3,"High",IF(MAX(M268:O268)=2,"Medium","Low")))</f>
        <v/>
      </c>
      <c r="Q268" s="34" t="n"/>
      <c r="R268" s="34" t="n"/>
      <c r="S268" s="34" t="n"/>
      <c r="T268" s="34" t="n"/>
      <c r="U268" s="35" t="n"/>
      <c r="V268" s="33" t="str">
        <f>IF(OR(U268="",P268="",T268="Retired"),"",EDATE(U268,VLOOKUP(P268,REVIEW_TABLE,2,FALSE)))</f>
        <v/>
      </c>
      <c r="W268" s="31" t="str">
        <f>IF(B268="","",IF(T268="Retired","Retired",IF(U268="","Never reviewed",IF(V268="","",IF(V268&lt;TODAY(),"Overdue",IF(V268-TODAY()&lt;=DUE_SOON_DAYS,"Due soon","Current"))))))</f>
        <v/>
      </c>
      <c r="X268" s="31" t="str">
        <f>IF(OR(B268="",T268="Retired"),"",IF(AND(J268="Restricted",Q268="No"),"Gap: encrypt",IF(AND(OR(J268="Confidential",J268="Restricted"),R268="No"),"Gap: enable MFA",IF(AND(P268="High",S268="No"),"Gap: back up",IF(OR(J268="",P268="",Q268="",R268="",S268=""),"Incomplete","OK")))))</f>
        <v/>
      </c>
      <c r="Y268" s="35" t="n"/>
      <c r="Z268" s="34" t="n"/>
    </row>
    <row r="269">
      <c r="A269" s="9" t="n"/>
      <c r="B269" s="9" t="n"/>
      <c r="C269" s="9" t="n"/>
      <c r="D269" s="9" t="n"/>
      <c r="E269" s="9" t="n"/>
      <c r="F269" s="9" t="n"/>
      <c r="G269" s="9" t="n"/>
      <c r="H269" s="9" t="n"/>
      <c r="I269" s="9" t="n"/>
      <c r="J269" s="9" t="n"/>
      <c r="K269" s="9" t="n"/>
      <c r="L269" s="9" t="n"/>
      <c r="M269" s="9" t="n"/>
      <c r="N269" s="9" t="n"/>
      <c r="O269" s="9" t="n"/>
      <c r="P269" s="31" t="str">
        <f>IF(COUNT(M269:O269)=0,"",IF(MAX(M269:O269)&gt;=3,"High",IF(MAX(M269:O269)=2,"Medium","Low")))</f>
        <v/>
      </c>
      <c r="Q269" s="9" t="n"/>
      <c r="R269" s="9" t="n"/>
      <c r="S269" s="9" t="n"/>
      <c r="T269" s="9" t="n"/>
      <c r="U269" s="32" t="n"/>
      <c r="V269" s="33" t="str">
        <f>IF(OR(U269="",P269="",T269="Retired"),"",EDATE(U269,VLOOKUP(P269,REVIEW_TABLE,2,FALSE)))</f>
        <v/>
      </c>
      <c r="W269" s="31" t="str">
        <f>IF(B269="","",IF(T269="Retired","Retired",IF(U269="","Never reviewed",IF(V269="","",IF(V269&lt;TODAY(),"Overdue",IF(V269-TODAY()&lt;=DUE_SOON_DAYS,"Due soon","Current"))))))</f>
        <v/>
      </c>
      <c r="X269" s="31" t="str">
        <f>IF(OR(B269="",T269="Retired"),"",IF(AND(J269="Restricted",Q269="No"),"Gap: encrypt",IF(AND(OR(J269="Confidential",J269="Restricted"),R269="No"),"Gap: enable MFA",IF(AND(P269="High",S269="No"),"Gap: back up",IF(OR(J269="",P269="",Q269="",R269="",S269=""),"Incomplete","OK")))))</f>
        <v/>
      </c>
      <c r="Y269" s="32" t="n"/>
      <c r="Z269" s="9" t="n"/>
    </row>
    <row r="270">
      <c r="A270" s="34" t="n"/>
      <c r="B270" s="34" t="n"/>
      <c r="C270" s="34" t="n"/>
      <c r="D270" s="34" t="n"/>
      <c r="E270" s="34" t="n"/>
      <c r="F270" s="34" t="n"/>
      <c r="G270" s="34" t="n"/>
      <c r="H270" s="34" t="n"/>
      <c r="I270" s="34" t="n"/>
      <c r="J270" s="34" t="n"/>
      <c r="K270" s="34" t="n"/>
      <c r="L270" s="34" t="n"/>
      <c r="M270" s="34" t="n"/>
      <c r="N270" s="34" t="n"/>
      <c r="O270" s="34" t="n"/>
      <c r="P270" s="31" t="str">
        <f>IF(COUNT(M270:O270)=0,"",IF(MAX(M270:O270)&gt;=3,"High",IF(MAX(M270:O270)=2,"Medium","Low")))</f>
        <v/>
      </c>
      <c r="Q270" s="34" t="n"/>
      <c r="R270" s="34" t="n"/>
      <c r="S270" s="34" t="n"/>
      <c r="T270" s="34" t="n"/>
      <c r="U270" s="35" t="n"/>
      <c r="V270" s="33" t="str">
        <f>IF(OR(U270="",P270="",T270="Retired"),"",EDATE(U270,VLOOKUP(P270,REVIEW_TABLE,2,FALSE)))</f>
        <v/>
      </c>
      <c r="W270" s="31" t="str">
        <f>IF(B270="","",IF(T270="Retired","Retired",IF(U270="","Never reviewed",IF(V270="","",IF(V270&lt;TODAY(),"Overdue",IF(V270-TODAY()&lt;=DUE_SOON_DAYS,"Due soon","Current"))))))</f>
        <v/>
      </c>
      <c r="X270" s="31" t="str">
        <f>IF(OR(B270="",T270="Retired"),"",IF(AND(J270="Restricted",Q270="No"),"Gap: encrypt",IF(AND(OR(J270="Confidential",J270="Restricted"),R270="No"),"Gap: enable MFA",IF(AND(P270="High",S270="No"),"Gap: back up",IF(OR(J270="",P270="",Q270="",R270="",S270=""),"Incomplete","OK")))))</f>
        <v/>
      </c>
      <c r="Y270" s="35" t="n"/>
      <c r="Z270" s="34" t="n"/>
    </row>
    <row r="271">
      <c r="A271" s="9" t="n"/>
      <c r="B271" s="9" t="n"/>
      <c r="C271" s="9" t="n"/>
      <c r="D271" s="9" t="n"/>
      <c r="E271" s="9" t="n"/>
      <c r="F271" s="9" t="n"/>
      <c r="G271" s="9" t="n"/>
      <c r="H271" s="9" t="n"/>
      <c r="I271" s="9" t="n"/>
      <c r="J271" s="9" t="n"/>
      <c r="K271" s="9" t="n"/>
      <c r="L271" s="9" t="n"/>
      <c r="M271" s="9" t="n"/>
      <c r="N271" s="9" t="n"/>
      <c r="O271" s="9" t="n"/>
      <c r="P271" s="31" t="str">
        <f>IF(COUNT(M271:O271)=0,"",IF(MAX(M271:O271)&gt;=3,"High",IF(MAX(M271:O271)=2,"Medium","Low")))</f>
        <v/>
      </c>
      <c r="Q271" s="9" t="n"/>
      <c r="R271" s="9" t="n"/>
      <c r="S271" s="9" t="n"/>
      <c r="T271" s="9" t="n"/>
      <c r="U271" s="32" t="n"/>
      <c r="V271" s="33" t="str">
        <f>IF(OR(U271="",P271="",T271="Retired"),"",EDATE(U271,VLOOKUP(P271,REVIEW_TABLE,2,FALSE)))</f>
        <v/>
      </c>
      <c r="W271" s="31" t="str">
        <f>IF(B271="","",IF(T271="Retired","Retired",IF(U271="","Never reviewed",IF(V271="","",IF(V271&lt;TODAY(),"Overdue",IF(V271-TODAY()&lt;=DUE_SOON_DAYS,"Due soon","Current"))))))</f>
        <v/>
      </c>
      <c r="X271" s="31" t="str">
        <f>IF(OR(B271="",T271="Retired"),"",IF(AND(J271="Restricted",Q271="No"),"Gap: encrypt",IF(AND(OR(J271="Confidential",J271="Restricted"),R271="No"),"Gap: enable MFA",IF(AND(P271="High",S271="No"),"Gap: back up",IF(OR(J271="",P271="",Q271="",R271="",S271=""),"Incomplete","OK")))))</f>
        <v/>
      </c>
      <c r="Y271" s="32" t="n"/>
      <c r="Z271" s="9" t="n"/>
    </row>
    <row r="272">
      <c r="A272" s="34" t="n"/>
      <c r="B272" s="34" t="n"/>
      <c r="C272" s="34" t="n"/>
      <c r="D272" s="34" t="n"/>
      <c r="E272" s="34" t="n"/>
      <c r="F272" s="34" t="n"/>
      <c r="G272" s="34" t="n"/>
      <c r="H272" s="34" t="n"/>
      <c r="I272" s="34" t="n"/>
      <c r="J272" s="34" t="n"/>
      <c r="K272" s="34" t="n"/>
      <c r="L272" s="34" t="n"/>
      <c r="M272" s="34" t="n"/>
      <c r="N272" s="34" t="n"/>
      <c r="O272" s="34" t="n"/>
      <c r="P272" s="31" t="str">
        <f>IF(COUNT(M272:O272)=0,"",IF(MAX(M272:O272)&gt;=3,"High",IF(MAX(M272:O272)=2,"Medium","Low")))</f>
        <v/>
      </c>
      <c r="Q272" s="34" t="n"/>
      <c r="R272" s="34" t="n"/>
      <c r="S272" s="34" t="n"/>
      <c r="T272" s="34" t="n"/>
      <c r="U272" s="35" t="n"/>
      <c r="V272" s="33" t="str">
        <f>IF(OR(U272="",P272="",T272="Retired"),"",EDATE(U272,VLOOKUP(P272,REVIEW_TABLE,2,FALSE)))</f>
        <v/>
      </c>
      <c r="W272" s="31" t="str">
        <f>IF(B272="","",IF(T272="Retired","Retired",IF(U272="","Never reviewed",IF(V272="","",IF(V272&lt;TODAY(),"Overdue",IF(V272-TODAY()&lt;=DUE_SOON_DAYS,"Due soon","Current"))))))</f>
        <v/>
      </c>
      <c r="X272" s="31" t="str">
        <f>IF(OR(B272="",T272="Retired"),"",IF(AND(J272="Restricted",Q272="No"),"Gap: encrypt",IF(AND(OR(J272="Confidential",J272="Restricted"),R272="No"),"Gap: enable MFA",IF(AND(P272="High",S272="No"),"Gap: back up",IF(OR(J272="",P272="",Q272="",R272="",S272=""),"Incomplete","OK")))))</f>
        <v/>
      </c>
      <c r="Y272" s="35" t="n"/>
      <c r="Z272" s="34" t="n"/>
    </row>
    <row r="273">
      <c r="A273" s="9" t="n"/>
      <c r="B273" s="9" t="n"/>
      <c r="C273" s="9" t="n"/>
      <c r="D273" s="9" t="n"/>
      <c r="E273" s="9" t="n"/>
      <c r="F273" s="9" t="n"/>
      <c r="G273" s="9" t="n"/>
      <c r="H273" s="9" t="n"/>
      <c r="I273" s="9" t="n"/>
      <c r="J273" s="9" t="n"/>
      <c r="K273" s="9" t="n"/>
      <c r="L273" s="9" t="n"/>
      <c r="M273" s="9" t="n"/>
      <c r="N273" s="9" t="n"/>
      <c r="O273" s="9" t="n"/>
      <c r="P273" s="31" t="str">
        <f>IF(COUNT(M273:O273)=0,"",IF(MAX(M273:O273)&gt;=3,"High",IF(MAX(M273:O273)=2,"Medium","Low")))</f>
        <v/>
      </c>
      <c r="Q273" s="9" t="n"/>
      <c r="R273" s="9" t="n"/>
      <c r="S273" s="9" t="n"/>
      <c r="T273" s="9" t="n"/>
      <c r="U273" s="32" t="n"/>
      <c r="V273" s="33" t="str">
        <f>IF(OR(U273="",P273="",T273="Retired"),"",EDATE(U273,VLOOKUP(P273,REVIEW_TABLE,2,FALSE)))</f>
        <v/>
      </c>
      <c r="W273" s="31" t="str">
        <f>IF(B273="","",IF(T273="Retired","Retired",IF(U273="","Never reviewed",IF(V273="","",IF(V273&lt;TODAY(),"Overdue",IF(V273-TODAY()&lt;=DUE_SOON_DAYS,"Due soon","Current"))))))</f>
        <v/>
      </c>
      <c r="X273" s="31" t="str">
        <f>IF(OR(B273="",T273="Retired"),"",IF(AND(J273="Restricted",Q273="No"),"Gap: encrypt",IF(AND(OR(J273="Confidential",J273="Restricted"),R273="No"),"Gap: enable MFA",IF(AND(P273="High",S273="No"),"Gap: back up",IF(OR(J273="",P273="",Q273="",R273="",S273=""),"Incomplete","OK")))))</f>
        <v/>
      </c>
      <c r="Y273" s="32" t="n"/>
      <c r="Z273" s="9" t="n"/>
    </row>
    <row r="274">
      <c r="A274" s="34" t="n"/>
      <c r="B274" s="34" t="n"/>
      <c r="C274" s="34" t="n"/>
      <c r="D274" s="34" t="n"/>
      <c r="E274" s="34" t="n"/>
      <c r="F274" s="34" t="n"/>
      <c r="G274" s="34" t="n"/>
      <c r="H274" s="34" t="n"/>
      <c r="I274" s="34" t="n"/>
      <c r="J274" s="34" t="n"/>
      <c r="K274" s="34" t="n"/>
      <c r="L274" s="34" t="n"/>
      <c r="M274" s="34" t="n"/>
      <c r="N274" s="34" t="n"/>
      <c r="O274" s="34" t="n"/>
      <c r="P274" s="31" t="str">
        <f>IF(COUNT(M274:O274)=0,"",IF(MAX(M274:O274)&gt;=3,"High",IF(MAX(M274:O274)=2,"Medium","Low")))</f>
        <v/>
      </c>
      <c r="Q274" s="34" t="n"/>
      <c r="R274" s="34" t="n"/>
      <c r="S274" s="34" t="n"/>
      <c r="T274" s="34" t="n"/>
      <c r="U274" s="35" t="n"/>
      <c r="V274" s="33" t="str">
        <f>IF(OR(U274="",P274="",T274="Retired"),"",EDATE(U274,VLOOKUP(P274,REVIEW_TABLE,2,FALSE)))</f>
        <v/>
      </c>
      <c r="W274" s="31" t="str">
        <f>IF(B274="","",IF(T274="Retired","Retired",IF(U274="","Never reviewed",IF(V274="","",IF(V274&lt;TODAY(),"Overdue",IF(V274-TODAY()&lt;=DUE_SOON_DAYS,"Due soon","Current"))))))</f>
        <v/>
      </c>
      <c r="X274" s="31" t="str">
        <f>IF(OR(B274="",T274="Retired"),"",IF(AND(J274="Restricted",Q274="No"),"Gap: encrypt",IF(AND(OR(J274="Confidential",J274="Restricted"),R274="No"),"Gap: enable MFA",IF(AND(P274="High",S274="No"),"Gap: back up",IF(OR(J274="",P274="",Q274="",R274="",S274=""),"Incomplete","OK")))))</f>
        <v/>
      </c>
      <c r="Y274" s="35" t="n"/>
      <c r="Z274" s="34" t="n"/>
    </row>
    <row r="275">
      <c r="A275" s="9" t="n"/>
      <c r="B275" s="9" t="n"/>
      <c r="C275" s="9" t="n"/>
      <c r="D275" s="9" t="n"/>
      <c r="E275" s="9" t="n"/>
      <c r="F275" s="9" t="n"/>
      <c r="G275" s="9" t="n"/>
      <c r="H275" s="9" t="n"/>
      <c r="I275" s="9" t="n"/>
      <c r="J275" s="9" t="n"/>
      <c r="K275" s="9" t="n"/>
      <c r="L275" s="9" t="n"/>
      <c r="M275" s="9" t="n"/>
      <c r="N275" s="9" t="n"/>
      <c r="O275" s="9" t="n"/>
      <c r="P275" s="31" t="str">
        <f>IF(COUNT(M275:O275)=0,"",IF(MAX(M275:O275)&gt;=3,"High",IF(MAX(M275:O275)=2,"Medium","Low")))</f>
        <v/>
      </c>
      <c r="Q275" s="9" t="n"/>
      <c r="R275" s="9" t="n"/>
      <c r="S275" s="9" t="n"/>
      <c r="T275" s="9" t="n"/>
      <c r="U275" s="32" t="n"/>
      <c r="V275" s="33" t="str">
        <f>IF(OR(U275="",P275="",T275="Retired"),"",EDATE(U275,VLOOKUP(P275,REVIEW_TABLE,2,FALSE)))</f>
        <v/>
      </c>
      <c r="W275" s="31" t="str">
        <f>IF(B275="","",IF(T275="Retired","Retired",IF(U275="","Never reviewed",IF(V275="","",IF(V275&lt;TODAY(),"Overdue",IF(V275-TODAY()&lt;=DUE_SOON_DAYS,"Due soon","Current"))))))</f>
        <v/>
      </c>
      <c r="X275" s="31" t="str">
        <f>IF(OR(B275="",T275="Retired"),"",IF(AND(J275="Restricted",Q275="No"),"Gap: encrypt",IF(AND(OR(J275="Confidential",J275="Restricted"),R275="No"),"Gap: enable MFA",IF(AND(P275="High",S275="No"),"Gap: back up",IF(OR(J275="",P275="",Q275="",R275="",S275=""),"Incomplete","OK")))))</f>
        <v/>
      </c>
      <c r="Y275" s="32" t="n"/>
      <c r="Z275" s="9" t="n"/>
    </row>
    <row r="276">
      <c r="A276" s="34" t="n"/>
      <c r="B276" s="34" t="n"/>
      <c r="C276" s="34" t="n"/>
      <c r="D276" s="34" t="n"/>
      <c r="E276" s="34" t="n"/>
      <c r="F276" s="34" t="n"/>
      <c r="G276" s="34" t="n"/>
      <c r="H276" s="34" t="n"/>
      <c r="I276" s="34" t="n"/>
      <c r="J276" s="34" t="n"/>
      <c r="K276" s="34" t="n"/>
      <c r="L276" s="34" t="n"/>
      <c r="M276" s="34" t="n"/>
      <c r="N276" s="34" t="n"/>
      <c r="O276" s="34" t="n"/>
      <c r="P276" s="31" t="str">
        <f>IF(COUNT(M276:O276)=0,"",IF(MAX(M276:O276)&gt;=3,"High",IF(MAX(M276:O276)=2,"Medium","Low")))</f>
        <v/>
      </c>
      <c r="Q276" s="34" t="n"/>
      <c r="R276" s="34" t="n"/>
      <c r="S276" s="34" t="n"/>
      <c r="T276" s="34" t="n"/>
      <c r="U276" s="35" t="n"/>
      <c r="V276" s="33" t="str">
        <f>IF(OR(U276="",P276="",T276="Retired"),"",EDATE(U276,VLOOKUP(P276,REVIEW_TABLE,2,FALSE)))</f>
        <v/>
      </c>
      <c r="W276" s="31" t="str">
        <f>IF(B276="","",IF(T276="Retired","Retired",IF(U276="","Never reviewed",IF(V276="","",IF(V276&lt;TODAY(),"Overdue",IF(V276-TODAY()&lt;=DUE_SOON_DAYS,"Due soon","Current"))))))</f>
        <v/>
      </c>
      <c r="X276" s="31" t="str">
        <f>IF(OR(B276="",T276="Retired"),"",IF(AND(J276="Restricted",Q276="No"),"Gap: encrypt",IF(AND(OR(J276="Confidential",J276="Restricted"),R276="No"),"Gap: enable MFA",IF(AND(P276="High",S276="No"),"Gap: back up",IF(OR(J276="",P276="",Q276="",R276="",S276=""),"Incomplete","OK")))))</f>
        <v/>
      </c>
      <c r="Y276" s="35" t="n"/>
      <c r="Z276" s="34" t="n"/>
    </row>
    <row r="277">
      <c r="A277" s="9" t="n"/>
      <c r="B277" s="9" t="n"/>
      <c r="C277" s="9" t="n"/>
      <c r="D277" s="9" t="n"/>
      <c r="E277" s="9" t="n"/>
      <c r="F277" s="9" t="n"/>
      <c r="G277" s="9" t="n"/>
      <c r="H277" s="9" t="n"/>
      <c r="I277" s="9" t="n"/>
      <c r="J277" s="9" t="n"/>
      <c r="K277" s="9" t="n"/>
      <c r="L277" s="9" t="n"/>
      <c r="M277" s="9" t="n"/>
      <c r="N277" s="9" t="n"/>
      <c r="O277" s="9" t="n"/>
      <c r="P277" s="31" t="str">
        <f>IF(COUNT(M277:O277)=0,"",IF(MAX(M277:O277)&gt;=3,"High",IF(MAX(M277:O277)=2,"Medium","Low")))</f>
        <v/>
      </c>
      <c r="Q277" s="9" t="n"/>
      <c r="R277" s="9" t="n"/>
      <c r="S277" s="9" t="n"/>
      <c r="T277" s="9" t="n"/>
      <c r="U277" s="32" t="n"/>
      <c r="V277" s="33" t="str">
        <f>IF(OR(U277="",P277="",T277="Retired"),"",EDATE(U277,VLOOKUP(P277,REVIEW_TABLE,2,FALSE)))</f>
        <v/>
      </c>
      <c r="W277" s="31" t="str">
        <f>IF(B277="","",IF(T277="Retired","Retired",IF(U277="","Never reviewed",IF(V277="","",IF(V277&lt;TODAY(),"Overdue",IF(V277-TODAY()&lt;=DUE_SOON_DAYS,"Due soon","Current"))))))</f>
        <v/>
      </c>
      <c r="X277" s="31" t="str">
        <f>IF(OR(B277="",T277="Retired"),"",IF(AND(J277="Restricted",Q277="No"),"Gap: encrypt",IF(AND(OR(J277="Confidential",J277="Restricted"),R277="No"),"Gap: enable MFA",IF(AND(P277="High",S277="No"),"Gap: back up",IF(OR(J277="",P277="",Q277="",R277="",S277=""),"Incomplete","OK")))))</f>
        <v/>
      </c>
      <c r="Y277" s="32" t="n"/>
      <c r="Z277" s="9" t="n"/>
    </row>
    <row r="278">
      <c r="A278" s="34" t="n"/>
      <c r="B278" s="34" t="n"/>
      <c r="C278" s="34" t="n"/>
      <c r="D278" s="34" t="n"/>
      <c r="E278" s="34" t="n"/>
      <c r="F278" s="34" t="n"/>
      <c r="G278" s="34" t="n"/>
      <c r="H278" s="34" t="n"/>
      <c r="I278" s="34" t="n"/>
      <c r="J278" s="34" t="n"/>
      <c r="K278" s="34" t="n"/>
      <c r="L278" s="34" t="n"/>
      <c r="M278" s="34" t="n"/>
      <c r="N278" s="34" t="n"/>
      <c r="O278" s="34" t="n"/>
      <c r="P278" s="31" t="str">
        <f>IF(COUNT(M278:O278)=0,"",IF(MAX(M278:O278)&gt;=3,"High",IF(MAX(M278:O278)=2,"Medium","Low")))</f>
        <v/>
      </c>
      <c r="Q278" s="34" t="n"/>
      <c r="R278" s="34" t="n"/>
      <c r="S278" s="34" t="n"/>
      <c r="T278" s="34" t="n"/>
      <c r="U278" s="35" t="n"/>
      <c r="V278" s="33" t="str">
        <f>IF(OR(U278="",P278="",T278="Retired"),"",EDATE(U278,VLOOKUP(P278,REVIEW_TABLE,2,FALSE)))</f>
        <v/>
      </c>
      <c r="W278" s="31" t="str">
        <f>IF(B278="","",IF(T278="Retired","Retired",IF(U278="","Never reviewed",IF(V278="","",IF(V278&lt;TODAY(),"Overdue",IF(V278-TODAY()&lt;=DUE_SOON_DAYS,"Due soon","Current"))))))</f>
        <v/>
      </c>
      <c r="X278" s="31" t="str">
        <f>IF(OR(B278="",T278="Retired"),"",IF(AND(J278="Restricted",Q278="No"),"Gap: encrypt",IF(AND(OR(J278="Confidential",J278="Restricted"),R278="No"),"Gap: enable MFA",IF(AND(P278="High",S278="No"),"Gap: back up",IF(OR(J278="",P278="",Q278="",R278="",S278=""),"Incomplete","OK")))))</f>
        <v/>
      </c>
      <c r="Y278" s="35" t="n"/>
      <c r="Z278" s="34" t="n"/>
    </row>
    <row r="279">
      <c r="A279" s="9" t="n"/>
      <c r="B279" s="9" t="n"/>
      <c r="C279" s="9" t="n"/>
      <c r="D279" s="9" t="n"/>
      <c r="E279" s="9" t="n"/>
      <c r="F279" s="9" t="n"/>
      <c r="G279" s="9" t="n"/>
      <c r="H279" s="9" t="n"/>
      <c r="I279" s="9" t="n"/>
      <c r="J279" s="9" t="n"/>
      <c r="K279" s="9" t="n"/>
      <c r="L279" s="9" t="n"/>
      <c r="M279" s="9" t="n"/>
      <c r="N279" s="9" t="n"/>
      <c r="O279" s="9" t="n"/>
      <c r="P279" s="31" t="str">
        <f>IF(COUNT(M279:O279)=0,"",IF(MAX(M279:O279)&gt;=3,"High",IF(MAX(M279:O279)=2,"Medium","Low")))</f>
        <v/>
      </c>
      <c r="Q279" s="9" t="n"/>
      <c r="R279" s="9" t="n"/>
      <c r="S279" s="9" t="n"/>
      <c r="T279" s="9" t="n"/>
      <c r="U279" s="32" t="n"/>
      <c r="V279" s="33" t="str">
        <f>IF(OR(U279="",P279="",T279="Retired"),"",EDATE(U279,VLOOKUP(P279,REVIEW_TABLE,2,FALSE)))</f>
        <v/>
      </c>
      <c r="W279" s="31" t="str">
        <f>IF(B279="","",IF(T279="Retired","Retired",IF(U279="","Never reviewed",IF(V279="","",IF(V279&lt;TODAY(),"Overdue",IF(V279-TODAY()&lt;=DUE_SOON_DAYS,"Due soon","Current"))))))</f>
        <v/>
      </c>
      <c r="X279" s="31" t="str">
        <f>IF(OR(B279="",T279="Retired"),"",IF(AND(J279="Restricted",Q279="No"),"Gap: encrypt",IF(AND(OR(J279="Confidential",J279="Restricted"),R279="No"),"Gap: enable MFA",IF(AND(P279="High",S279="No"),"Gap: back up",IF(OR(J279="",P279="",Q279="",R279="",S279=""),"Incomplete","OK")))))</f>
        <v/>
      </c>
      <c r="Y279" s="32" t="n"/>
      <c r="Z279" s="9" t="n"/>
    </row>
    <row r="280">
      <c r="A280" s="34" t="n"/>
      <c r="B280" s="34" t="n"/>
      <c r="C280" s="34" t="n"/>
      <c r="D280" s="34" t="n"/>
      <c r="E280" s="34" t="n"/>
      <c r="F280" s="34" t="n"/>
      <c r="G280" s="34" t="n"/>
      <c r="H280" s="34" t="n"/>
      <c r="I280" s="34" t="n"/>
      <c r="J280" s="34" t="n"/>
      <c r="K280" s="34" t="n"/>
      <c r="L280" s="34" t="n"/>
      <c r="M280" s="34" t="n"/>
      <c r="N280" s="34" t="n"/>
      <c r="O280" s="34" t="n"/>
      <c r="P280" s="31" t="str">
        <f>IF(COUNT(M280:O280)=0,"",IF(MAX(M280:O280)&gt;=3,"High",IF(MAX(M280:O280)=2,"Medium","Low")))</f>
        <v/>
      </c>
      <c r="Q280" s="34" t="n"/>
      <c r="R280" s="34" t="n"/>
      <c r="S280" s="34" t="n"/>
      <c r="T280" s="34" t="n"/>
      <c r="U280" s="35" t="n"/>
      <c r="V280" s="33" t="str">
        <f>IF(OR(U280="",P280="",T280="Retired"),"",EDATE(U280,VLOOKUP(P280,REVIEW_TABLE,2,FALSE)))</f>
        <v/>
      </c>
      <c r="W280" s="31" t="str">
        <f>IF(B280="","",IF(T280="Retired","Retired",IF(U280="","Never reviewed",IF(V280="","",IF(V280&lt;TODAY(),"Overdue",IF(V280-TODAY()&lt;=DUE_SOON_DAYS,"Due soon","Current"))))))</f>
        <v/>
      </c>
      <c r="X280" s="31" t="str">
        <f>IF(OR(B280="",T280="Retired"),"",IF(AND(J280="Restricted",Q280="No"),"Gap: encrypt",IF(AND(OR(J280="Confidential",J280="Restricted"),R280="No"),"Gap: enable MFA",IF(AND(P280="High",S280="No"),"Gap: back up",IF(OR(J280="",P280="",Q280="",R280="",S280=""),"Incomplete","OK")))))</f>
        <v/>
      </c>
      <c r="Y280" s="35" t="n"/>
      <c r="Z280" s="34" t="n"/>
    </row>
    <row r="281">
      <c r="A281" s="9" t="n"/>
      <c r="B281" s="9" t="n"/>
      <c r="C281" s="9" t="n"/>
      <c r="D281" s="9" t="n"/>
      <c r="E281" s="9" t="n"/>
      <c r="F281" s="9" t="n"/>
      <c r="G281" s="9" t="n"/>
      <c r="H281" s="9" t="n"/>
      <c r="I281" s="9" t="n"/>
      <c r="J281" s="9" t="n"/>
      <c r="K281" s="9" t="n"/>
      <c r="L281" s="9" t="n"/>
      <c r="M281" s="9" t="n"/>
      <c r="N281" s="9" t="n"/>
      <c r="O281" s="9" t="n"/>
      <c r="P281" s="31" t="str">
        <f>IF(COUNT(M281:O281)=0,"",IF(MAX(M281:O281)&gt;=3,"High",IF(MAX(M281:O281)=2,"Medium","Low")))</f>
        <v/>
      </c>
      <c r="Q281" s="9" t="n"/>
      <c r="R281" s="9" t="n"/>
      <c r="S281" s="9" t="n"/>
      <c r="T281" s="9" t="n"/>
      <c r="U281" s="32" t="n"/>
      <c r="V281" s="33" t="str">
        <f>IF(OR(U281="",P281="",T281="Retired"),"",EDATE(U281,VLOOKUP(P281,REVIEW_TABLE,2,FALSE)))</f>
        <v/>
      </c>
      <c r="W281" s="31" t="str">
        <f>IF(B281="","",IF(T281="Retired","Retired",IF(U281="","Never reviewed",IF(V281="","",IF(V281&lt;TODAY(),"Overdue",IF(V281-TODAY()&lt;=DUE_SOON_DAYS,"Due soon","Current"))))))</f>
        <v/>
      </c>
      <c r="X281" s="31" t="str">
        <f>IF(OR(B281="",T281="Retired"),"",IF(AND(J281="Restricted",Q281="No"),"Gap: encrypt",IF(AND(OR(J281="Confidential",J281="Restricted"),R281="No"),"Gap: enable MFA",IF(AND(P281="High",S281="No"),"Gap: back up",IF(OR(J281="",P281="",Q281="",R281="",S281=""),"Incomplete","OK")))))</f>
        <v/>
      </c>
      <c r="Y281" s="32" t="n"/>
      <c r="Z281" s="9" t="n"/>
    </row>
    <row r="282">
      <c r="A282" s="34" t="n"/>
      <c r="B282" s="34" t="n"/>
      <c r="C282" s="34" t="n"/>
      <c r="D282" s="34" t="n"/>
      <c r="E282" s="34" t="n"/>
      <c r="F282" s="34" t="n"/>
      <c r="G282" s="34" t="n"/>
      <c r="H282" s="34" t="n"/>
      <c r="I282" s="34" t="n"/>
      <c r="J282" s="34" t="n"/>
      <c r="K282" s="34" t="n"/>
      <c r="L282" s="34" t="n"/>
      <c r="M282" s="34" t="n"/>
      <c r="N282" s="34" t="n"/>
      <c r="O282" s="34" t="n"/>
      <c r="P282" s="31" t="str">
        <f>IF(COUNT(M282:O282)=0,"",IF(MAX(M282:O282)&gt;=3,"High",IF(MAX(M282:O282)=2,"Medium","Low")))</f>
        <v/>
      </c>
      <c r="Q282" s="34" t="n"/>
      <c r="R282" s="34" t="n"/>
      <c r="S282" s="34" t="n"/>
      <c r="T282" s="34" t="n"/>
      <c r="U282" s="35" t="n"/>
      <c r="V282" s="33" t="str">
        <f>IF(OR(U282="",P282="",T282="Retired"),"",EDATE(U282,VLOOKUP(P282,REVIEW_TABLE,2,FALSE)))</f>
        <v/>
      </c>
      <c r="W282" s="31" t="str">
        <f>IF(B282="","",IF(T282="Retired","Retired",IF(U282="","Never reviewed",IF(V282="","",IF(V282&lt;TODAY(),"Overdue",IF(V282-TODAY()&lt;=DUE_SOON_DAYS,"Due soon","Current"))))))</f>
        <v/>
      </c>
      <c r="X282" s="31" t="str">
        <f>IF(OR(B282="",T282="Retired"),"",IF(AND(J282="Restricted",Q282="No"),"Gap: encrypt",IF(AND(OR(J282="Confidential",J282="Restricted"),R282="No"),"Gap: enable MFA",IF(AND(P282="High",S282="No"),"Gap: back up",IF(OR(J282="",P282="",Q282="",R282="",S282=""),"Incomplete","OK")))))</f>
        <v/>
      </c>
      <c r="Y282" s="35" t="n"/>
      <c r="Z282" s="34" t="n"/>
    </row>
    <row r="283">
      <c r="A283" s="9" t="n"/>
      <c r="B283" s="9" t="n"/>
      <c r="C283" s="9" t="n"/>
      <c r="D283" s="9" t="n"/>
      <c r="E283" s="9" t="n"/>
      <c r="F283" s="9" t="n"/>
      <c r="G283" s="9" t="n"/>
      <c r="H283" s="9" t="n"/>
      <c r="I283" s="9" t="n"/>
      <c r="J283" s="9" t="n"/>
      <c r="K283" s="9" t="n"/>
      <c r="L283" s="9" t="n"/>
      <c r="M283" s="9" t="n"/>
      <c r="N283" s="9" t="n"/>
      <c r="O283" s="9" t="n"/>
      <c r="P283" s="31" t="str">
        <f>IF(COUNT(M283:O283)=0,"",IF(MAX(M283:O283)&gt;=3,"High",IF(MAX(M283:O283)=2,"Medium","Low")))</f>
        <v/>
      </c>
      <c r="Q283" s="9" t="n"/>
      <c r="R283" s="9" t="n"/>
      <c r="S283" s="9" t="n"/>
      <c r="T283" s="9" t="n"/>
      <c r="U283" s="32" t="n"/>
      <c r="V283" s="33" t="str">
        <f>IF(OR(U283="",P283="",T283="Retired"),"",EDATE(U283,VLOOKUP(P283,REVIEW_TABLE,2,FALSE)))</f>
        <v/>
      </c>
      <c r="W283" s="31" t="str">
        <f>IF(B283="","",IF(T283="Retired","Retired",IF(U283="","Never reviewed",IF(V283="","",IF(V283&lt;TODAY(),"Overdue",IF(V283-TODAY()&lt;=DUE_SOON_DAYS,"Due soon","Current"))))))</f>
        <v/>
      </c>
      <c r="X283" s="31" t="str">
        <f>IF(OR(B283="",T283="Retired"),"",IF(AND(J283="Restricted",Q283="No"),"Gap: encrypt",IF(AND(OR(J283="Confidential",J283="Restricted"),R283="No"),"Gap: enable MFA",IF(AND(P283="High",S283="No"),"Gap: back up",IF(OR(J283="",P283="",Q283="",R283="",S283=""),"Incomplete","OK")))))</f>
        <v/>
      </c>
      <c r="Y283" s="32" t="n"/>
      <c r="Z283" s="9" t="n"/>
    </row>
    <row r="284">
      <c r="A284" s="34" t="n"/>
      <c r="B284" s="34" t="n"/>
      <c r="C284" s="34" t="n"/>
      <c r="D284" s="34" t="n"/>
      <c r="E284" s="34" t="n"/>
      <c r="F284" s="34" t="n"/>
      <c r="G284" s="34" t="n"/>
      <c r="H284" s="34" t="n"/>
      <c r="I284" s="34" t="n"/>
      <c r="J284" s="34" t="n"/>
      <c r="K284" s="34" t="n"/>
      <c r="L284" s="34" t="n"/>
      <c r="M284" s="34" t="n"/>
      <c r="N284" s="34" t="n"/>
      <c r="O284" s="34" t="n"/>
      <c r="P284" s="31" t="str">
        <f>IF(COUNT(M284:O284)=0,"",IF(MAX(M284:O284)&gt;=3,"High",IF(MAX(M284:O284)=2,"Medium","Low")))</f>
        <v/>
      </c>
      <c r="Q284" s="34" t="n"/>
      <c r="R284" s="34" t="n"/>
      <c r="S284" s="34" t="n"/>
      <c r="T284" s="34" t="n"/>
      <c r="U284" s="35" t="n"/>
      <c r="V284" s="33" t="str">
        <f>IF(OR(U284="",P284="",T284="Retired"),"",EDATE(U284,VLOOKUP(P284,REVIEW_TABLE,2,FALSE)))</f>
        <v/>
      </c>
      <c r="W284" s="31" t="str">
        <f>IF(B284="","",IF(T284="Retired","Retired",IF(U284="","Never reviewed",IF(V284="","",IF(V284&lt;TODAY(),"Overdue",IF(V284-TODAY()&lt;=DUE_SOON_DAYS,"Due soon","Current"))))))</f>
        <v/>
      </c>
      <c r="X284" s="31" t="str">
        <f>IF(OR(B284="",T284="Retired"),"",IF(AND(J284="Restricted",Q284="No"),"Gap: encrypt",IF(AND(OR(J284="Confidential",J284="Restricted"),R284="No"),"Gap: enable MFA",IF(AND(P284="High",S284="No"),"Gap: back up",IF(OR(J284="",P284="",Q284="",R284="",S284=""),"Incomplete","OK")))))</f>
        <v/>
      </c>
      <c r="Y284" s="35" t="n"/>
      <c r="Z284" s="34" t="n"/>
    </row>
    <row r="285">
      <c r="A285" s="9" t="n"/>
      <c r="B285" s="9" t="n"/>
      <c r="C285" s="9" t="n"/>
      <c r="D285" s="9" t="n"/>
      <c r="E285" s="9" t="n"/>
      <c r="F285" s="9" t="n"/>
      <c r="G285" s="9" t="n"/>
      <c r="H285" s="9" t="n"/>
      <c r="I285" s="9" t="n"/>
      <c r="J285" s="9" t="n"/>
      <c r="K285" s="9" t="n"/>
      <c r="L285" s="9" t="n"/>
      <c r="M285" s="9" t="n"/>
      <c r="N285" s="9" t="n"/>
      <c r="O285" s="9" t="n"/>
      <c r="P285" s="31" t="str">
        <f>IF(COUNT(M285:O285)=0,"",IF(MAX(M285:O285)&gt;=3,"High",IF(MAX(M285:O285)=2,"Medium","Low")))</f>
        <v/>
      </c>
      <c r="Q285" s="9" t="n"/>
      <c r="R285" s="9" t="n"/>
      <c r="S285" s="9" t="n"/>
      <c r="T285" s="9" t="n"/>
      <c r="U285" s="32" t="n"/>
      <c r="V285" s="33" t="str">
        <f>IF(OR(U285="",P285="",T285="Retired"),"",EDATE(U285,VLOOKUP(P285,REVIEW_TABLE,2,FALSE)))</f>
        <v/>
      </c>
      <c r="W285" s="31" t="str">
        <f>IF(B285="","",IF(T285="Retired","Retired",IF(U285="","Never reviewed",IF(V285="","",IF(V285&lt;TODAY(),"Overdue",IF(V285-TODAY()&lt;=DUE_SOON_DAYS,"Due soon","Current"))))))</f>
        <v/>
      </c>
      <c r="X285" s="31" t="str">
        <f>IF(OR(B285="",T285="Retired"),"",IF(AND(J285="Restricted",Q285="No"),"Gap: encrypt",IF(AND(OR(J285="Confidential",J285="Restricted"),R285="No"),"Gap: enable MFA",IF(AND(P285="High",S285="No"),"Gap: back up",IF(OR(J285="",P285="",Q285="",R285="",S285=""),"Incomplete","OK")))))</f>
        <v/>
      </c>
      <c r="Y285" s="32" t="n"/>
      <c r="Z285" s="9" t="n"/>
    </row>
    <row r="286">
      <c r="A286" s="34" t="n"/>
      <c r="B286" s="34" t="n"/>
      <c r="C286" s="34" t="n"/>
      <c r="D286" s="34" t="n"/>
      <c r="E286" s="34" t="n"/>
      <c r="F286" s="34" t="n"/>
      <c r="G286" s="34" t="n"/>
      <c r="H286" s="34" t="n"/>
      <c r="I286" s="34" t="n"/>
      <c r="J286" s="34" t="n"/>
      <c r="K286" s="34" t="n"/>
      <c r="L286" s="34" t="n"/>
      <c r="M286" s="34" t="n"/>
      <c r="N286" s="34" t="n"/>
      <c r="O286" s="34" t="n"/>
      <c r="P286" s="31" t="str">
        <f>IF(COUNT(M286:O286)=0,"",IF(MAX(M286:O286)&gt;=3,"High",IF(MAX(M286:O286)=2,"Medium","Low")))</f>
        <v/>
      </c>
      <c r="Q286" s="34" t="n"/>
      <c r="R286" s="34" t="n"/>
      <c r="S286" s="34" t="n"/>
      <c r="T286" s="34" t="n"/>
      <c r="U286" s="35" t="n"/>
      <c r="V286" s="33" t="str">
        <f>IF(OR(U286="",P286="",T286="Retired"),"",EDATE(U286,VLOOKUP(P286,REVIEW_TABLE,2,FALSE)))</f>
        <v/>
      </c>
      <c r="W286" s="31" t="str">
        <f>IF(B286="","",IF(T286="Retired","Retired",IF(U286="","Never reviewed",IF(V286="","",IF(V286&lt;TODAY(),"Overdue",IF(V286-TODAY()&lt;=DUE_SOON_DAYS,"Due soon","Current"))))))</f>
        <v/>
      </c>
      <c r="X286" s="31" t="str">
        <f>IF(OR(B286="",T286="Retired"),"",IF(AND(J286="Restricted",Q286="No"),"Gap: encrypt",IF(AND(OR(J286="Confidential",J286="Restricted"),R286="No"),"Gap: enable MFA",IF(AND(P286="High",S286="No"),"Gap: back up",IF(OR(J286="",P286="",Q286="",R286="",S286=""),"Incomplete","OK")))))</f>
        <v/>
      </c>
      <c r="Y286" s="35" t="n"/>
      <c r="Z286" s="34" t="n"/>
    </row>
    <row r="287">
      <c r="A287" s="9" t="n"/>
      <c r="B287" s="9" t="n"/>
      <c r="C287" s="9" t="n"/>
      <c r="D287" s="9" t="n"/>
      <c r="E287" s="9" t="n"/>
      <c r="F287" s="9" t="n"/>
      <c r="G287" s="9" t="n"/>
      <c r="H287" s="9" t="n"/>
      <c r="I287" s="9" t="n"/>
      <c r="J287" s="9" t="n"/>
      <c r="K287" s="9" t="n"/>
      <c r="L287" s="9" t="n"/>
      <c r="M287" s="9" t="n"/>
      <c r="N287" s="9" t="n"/>
      <c r="O287" s="9" t="n"/>
      <c r="P287" s="31" t="str">
        <f>IF(COUNT(M287:O287)=0,"",IF(MAX(M287:O287)&gt;=3,"High",IF(MAX(M287:O287)=2,"Medium","Low")))</f>
        <v/>
      </c>
      <c r="Q287" s="9" t="n"/>
      <c r="R287" s="9" t="n"/>
      <c r="S287" s="9" t="n"/>
      <c r="T287" s="9" t="n"/>
      <c r="U287" s="32" t="n"/>
      <c r="V287" s="33" t="str">
        <f>IF(OR(U287="",P287="",T287="Retired"),"",EDATE(U287,VLOOKUP(P287,REVIEW_TABLE,2,FALSE)))</f>
        <v/>
      </c>
      <c r="W287" s="31" t="str">
        <f>IF(B287="","",IF(T287="Retired","Retired",IF(U287="","Never reviewed",IF(V287="","",IF(V287&lt;TODAY(),"Overdue",IF(V287-TODAY()&lt;=DUE_SOON_DAYS,"Due soon","Current"))))))</f>
        <v/>
      </c>
      <c r="X287" s="31" t="str">
        <f>IF(OR(B287="",T287="Retired"),"",IF(AND(J287="Restricted",Q287="No"),"Gap: encrypt",IF(AND(OR(J287="Confidential",J287="Restricted"),R287="No"),"Gap: enable MFA",IF(AND(P287="High",S287="No"),"Gap: back up",IF(OR(J287="",P287="",Q287="",R287="",S287=""),"Incomplete","OK")))))</f>
        <v/>
      </c>
      <c r="Y287" s="32" t="n"/>
      <c r="Z287" s="9" t="n"/>
    </row>
    <row r="288">
      <c r="A288" s="34" t="n"/>
      <c r="B288" s="34" t="n"/>
      <c r="C288" s="34" t="n"/>
      <c r="D288" s="34" t="n"/>
      <c r="E288" s="34" t="n"/>
      <c r="F288" s="34" t="n"/>
      <c r="G288" s="34" t="n"/>
      <c r="H288" s="34" t="n"/>
      <c r="I288" s="34" t="n"/>
      <c r="J288" s="34" t="n"/>
      <c r="K288" s="34" t="n"/>
      <c r="L288" s="34" t="n"/>
      <c r="M288" s="34" t="n"/>
      <c r="N288" s="34" t="n"/>
      <c r="O288" s="34" t="n"/>
      <c r="P288" s="31" t="str">
        <f>IF(COUNT(M288:O288)=0,"",IF(MAX(M288:O288)&gt;=3,"High",IF(MAX(M288:O288)=2,"Medium","Low")))</f>
        <v/>
      </c>
      <c r="Q288" s="34" t="n"/>
      <c r="R288" s="34" t="n"/>
      <c r="S288" s="34" t="n"/>
      <c r="T288" s="34" t="n"/>
      <c r="U288" s="35" t="n"/>
      <c r="V288" s="33" t="str">
        <f>IF(OR(U288="",P288="",T288="Retired"),"",EDATE(U288,VLOOKUP(P288,REVIEW_TABLE,2,FALSE)))</f>
        <v/>
      </c>
      <c r="W288" s="31" t="str">
        <f>IF(B288="","",IF(T288="Retired","Retired",IF(U288="","Never reviewed",IF(V288="","",IF(V288&lt;TODAY(),"Overdue",IF(V288-TODAY()&lt;=DUE_SOON_DAYS,"Due soon","Current"))))))</f>
        <v/>
      </c>
      <c r="X288" s="31" t="str">
        <f>IF(OR(B288="",T288="Retired"),"",IF(AND(J288="Restricted",Q288="No"),"Gap: encrypt",IF(AND(OR(J288="Confidential",J288="Restricted"),R288="No"),"Gap: enable MFA",IF(AND(P288="High",S288="No"),"Gap: back up",IF(OR(J288="",P288="",Q288="",R288="",S288=""),"Incomplete","OK")))))</f>
        <v/>
      </c>
      <c r="Y288" s="35" t="n"/>
      <c r="Z288" s="34" t="n"/>
    </row>
    <row r="289">
      <c r="A289" s="9" t="n"/>
      <c r="B289" s="9" t="n"/>
      <c r="C289" s="9" t="n"/>
      <c r="D289" s="9" t="n"/>
      <c r="E289" s="9" t="n"/>
      <c r="F289" s="9" t="n"/>
      <c r="G289" s="9" t="n"/>
      <c r="H289" s="9" t="n"/>
      <c r="I289" s="9" t="n"/>
      <c r="J289" s="9" t="n"/>
      <c r="K289" s="9" t="n"/>
      <c r="L289" s="9" t="n"/>
      <c r="M289" s="9" t="n"/>
      <c r="N289" s="9" t="n"/>
      <c r="O289" s="9" t="n"/>
      <c r="P289" s="31" t="str">
        <f>IF(COUNT(M289:O289)=0,"",IF(MAX(M289:O289)&gt;=3,"High",IF(MAX(M289:O289)=2,"Medium","Low")))</f>
        <v/>
      </c>
      <c r="Q289" s="9" t="n"/>
      <c r="R289" s="9" t="n"/>
      <c r="S289" s="9" t="n"/>
      <c r="T289" s="9" t="n"/>
      <c r="U289" s="32" t="n"/>
      <c r="V289" s="33" t="str">
        <f>IF(OR(U289="",P289="",T289="Retired"),"",EDATE(U289,VLOOKUP(P289,REVIEW_TABLE,2,FALSE)))</f>
        <v/>
      </c>
      <c r="W289" s="31" t="str">
        <f>IF(B289="","",IF(T289="Retired","Retired",IF(U289="","Never reviewed",IF(V289="","",IF(V289&lt;TODAY(),"Overdue",IF(V289-TODAY()&lt;=DUE_SOON_DAYS,"Due soon","Current"))))))</f>
        <v/>
      </c>
      <c r="X289" s="31" t="str">
        <f>IF(OR(B289="",T289="Retired"),"",IF(AND(J289="Restricted",Q289="No"),"Gap: encrypt",IF(AND(OR(J289="Confidential",J289="Restricted"),R289="No"),"Gap: enable MFA",IF(AND(P289="High",S289="No"),"Gap: back up",IF(OR(J289="",P289="",Q289="",R289="",S289=""),"Incomplete","OK")))))</f>
        <v/>
      </c>
      <c r="Y289" s="32" t="n"/>
      <c r="Z289" s="9" t="n"/>
    </row>
    <row r="290">
      <c r="A290" s="34" t="n"/>
      <c r="B290" s="34" t="n"/>
      <c r="C290" s="34" t="n"/>
      <c r="D290" s="34" t="n"/>
      <c r="E290" s="34" t="n"/>
      <c r="F290" s="34" t="n"/>
      <c r="G290" s="34" t="n"/>
      <c r="H290" s="34" t="n"/>
      <c r="I290" s="34" t="n"/>
      <c r="J290" s="34" t="n"/>
      <c r="K290" s="34" t="n"/>
      <c r="L290" s="34" t="n"/>
      <c r="M290" s="34" t="n"/>
      <c r="N290" s="34" t="n"/>
      <c r="O290" s="34" t="n"/>
      <c r="P290" s="31" t="str">
        <f>IF(COUNT(M290:O290)=0,"",IF(MAX(M290:O290)&gt;=3,"High",IF(MAX(M290:O290)=2,"Medium","Low")))</f>
        <v/>
      </c>
      <c r="Q290" s="34" t="n"/>
      <c r="R290" s="34" t="n"/>
      <c r="S290" s="34" t="n"/>
      <c r="T290" s="34" t="n"/>
      <c r="U290" s="35" t="n"/>
      <c r="V290" s="33" t="str">
        <f>IF(OR(U290="",P290="",T290="Retired"),"",EDATE(U290,VLOOKUP(P290,REVIEW_TABLE,2,FALSE)))</f>
        <v/>
      </c>
      <c r="W290" s="31" t="str">
        <f>IF(B290="","",IF(T290="Retired","Retired",IF(U290="","Never reviewed",IF(V290="","",IF(V290&lt;TODAY(),"Overdue",IF(V290-TODAY()&lt;=DUE_SOON_DAYS,"Due soon","Current"))))))</f>
        <v/>
      </c>
      <c r="X290" s="31" t="str">
        <f>IF(OR(B290="",T290="Retired"),"",IF(AND(J290="Restricted",Q290="No"),"Gap: encrypt",IF(AND(OR(J290="Confidential",J290="Restricted"),R290="No"),"Gap: enable MFA",IF(AND(P290="High",S290="No"),"Gap: back up",IF(OR(J290="",P290="",Q290="",R290="",S290=""),"Incomplete","OK")))))</f>
        <v/>
      </c>
      <c r="Y290" s="35" t="n"/>
      <c r="Z290" s="34" t="n"/>
    </row>
    <row r="291">
      <c r="A291" s="9" t="n"/>
      <c r="B291" s="9" t="n"/>
      <c r="C291" s="9" t="n"/>
      <c r="D291" s="9" t="n"/>
      <c r="E291" s="9" t="n"/>
      <c r="F291" s="9" t="n"/>
      <c r="G291" s="9" t="n"/>
      <c r="H291" s="9" t="n"/>
      <c r="I291" s="9" t="n"/>
      <c r="J291" s="9" t="n"/>
      <c r="K291" s="9" t="n"/>
      <c r="L291" s="9" t="n"/>
      <c r="M291" s="9" t="n"/>
      <c r="N291" s="9" t="n"/>
      <c r="O291" s="9" t="n"/>
      <c r="P291" s="31" t="str">
        <f>IF(COUNT(M291:O291)=0,"",IF(MAX(M291:O291)&gt;=3,"High",IF(MAX(M291:O291)=2,"Medium","Low")))</f>
        <v/>
      </c>
      <c r="Q291" s="9" t="n"/>
      <c r="R291" s="9" t="n"/>
      <c r="S291" s="9" t="n"/>
      <c r="T291" s="9" t="n"/>
      <c r="U291" s="32" t="n"/>
      <c r="V291" s="33" t="str">
        <f>IF(OR(U291="",P291="",T291="Retired"),"",EDATE(U291,VLOOKUP(P291,REVIEW_TABLE,2,FALSE)))</f>
        <v/>
      </c>
      <c r="W291" s="31" t="str">
        <f>IF(B291="","",IF(T291="Retired","Retired",IF(U291="","Never reviewed",IF(V291="","",IF(V291&lt;TODAY(),"Overdue",IF(V291-TODAY()&lt;=DUE_SOON_DAYS,"Due soon","Current"))))))</f>
        <v/>
      </c>
      <c r="X291" s="31" t="str">
        <f>IF(OR(B291="",T291="Retired"),"",IF(AND(J291="Restricted",Q291="No"),"Gap: encrypt",IF(AND(OR(J291="Confidential",J291="Restricted"),R291="No"),"Gap: enable MFA",IF(AND(P291="High",S291="No"),"Gap: back up",IF(OR(J291="",P291="",Q291="",R291="",S291=""),"Incomplete","OK")))))</f>
        <v/>
      </c>
      <c r="Y291" s="32" t="n"/>
      <c r="Z291" s="9" t="n"/>
    </row>
    <row r="292">
      <c r="A292" s="34" t="n"/>
      <c r="B292" s="34" t="n"/>
      <c r="C292" s="34" t="n"/>
      <c r="D292" s="34" t="n"/>
      <c r="E292" s="34" t="n"/>
      <c r="F292" s="34" t="n"/>
      <c r="G292" s="34" t="n"/>
      <c r="H292" s="34" t="n"/>
      <c r="I292" s="34" t="n"/>
      <c r="J292" s="34" t="n"/>
      <c r="K292" s="34" t="n"/>
      <c r="L292" s="34" t="n"/>
      <c r="M292" s="34" t="n"/>
      <c r="N292" s="34" t="n"/>
      <c r="O292" s="34" t="n"/>
      <c r="P292" s="31" t="str">
        <f>IF(COUNT(M292:O292)=0,"",IF(MAX(M292:O292)&gt;=3,"High",IF(MAX(M292:O292)=2,"Medium","Low")))</f>
        <v/>
      </c>
      <c r="Q292" s="34" t="n"/>
      <c r="R292" s="34" t="n"/>
      <c r="S292" s="34" t="n"/>
      <c r="T292" s="34" t="n"/>
      <c r="U292" s="35" t="n"/>
      <c r="V292" s="33" t="str">
        <f>IF(OR(U292="",P292="",T292="Retired"),"",EDATE(U292,VLOOKUP(P292,REVIEW_TABLE,2,FALSE)))</f>
        <v/>
      </c>
      <c r="W292" s="31" t="str">
        <f>IF(B292="","",IF(T292="Retired","Retired",IF(U292="","Never reviewed",IF(V292="","",IF(V292&lt;TODAY(),"Overdue",IF(V292-TODAY()&lt;=DUE_SOON_DAYS,"Due soon","Current"))))))</f>
        <v/>
      </c>
      <c r="X292" s="31" t="str">
        <f>IF(OR(B292="",T292="Retired"),"",IF(AND(J292="Restricted",Q292="No"),"Gap: encrypt",IF(AND(OR(J292="Confidential",J292="Restricted"),R292="No"),"Gap: enable MFA",IF(AND(P292="High",S292="No"),"Gap: back up",IF(OR(J292="",P292="",Q292="",R292="",S292=""),"Incomplete","OK")))))</f>
        <v/>
      </c>
      <c r="Y292" s="35" t="n"/>
      <c r="Z292" s="34" t="n"/>
    </row>
    <row r="293">
      <c r="A293" s="9" t="n"/>
      <c r="B293" s="9" t="n"/>
      <c r="C293" s="9" t="n"/>
      <c r="D293" s="9" t="n"/>
      <c r="E293" s="9" t="n"/>
      <c r="F293" s="9" t="n"/>
      <c r="G293" s="9" t="n"/>
      <c r="H293" s="9" t="n"/>
      <c r="I293" s="9" t="n"/>
      <c r="J293" s="9" t="n"/>
      <c r="K293" s="9" t="n"/>
      <c r="L293" s="9" t="n"/>
      <c r="M293" s="9" t="n"/>
      <c r="N293" s="9" t="n"/>
      <c r="O293" s="9" t="n"/>
      <c r="P293" s="31" t="str">
        <f>IF(COUNT(M293:O293)=0,"",IF(MAX(M293:O293)&gt;=3,"High",IF(MAX(M293:O293)=2,"Medium","Low")))</f>
        <v/>
      </c>
      <c r="Q293" s="9" t="n"/>
      <c r="R293" s="9" t="n"/>
      <c r="S293" s="9" t="n"/>
      <c r="T293" s="9" t="n"/>
      <c r="U293" s="32" t="n"/>
      <c r="V293" s="33" t="str">
        <f>IF(OR(U293="",P293="",T293="Retired"),"",EDATE(U293,VLOOKUP(P293,REVIEW_TABLE,2,FALSE)))</f>
        <v/>
      </c>
      <c r="W293" s="31" t="str">
        <f>IF(B293="","",IF(T293="Retired","Retired",IF(U293="","Never reviewed",IF(V293="","",IF(V293&lt;TODAY(),"Overdue",IF(V293-TODAY()&lt;=DUE_SOON_DAYS,"Due soon","Current"))))))</f>
        <v/>
      </c>
      <c r="X293" s="31" t="str">
        <f>IF(OR(B293="",T293="Retired"),"",IF(AND(J293="Restricted",Q293="No"),"Gap: encrypt",IF(AND(OR(J293="Confidential",J293="Restricted"),R293="No"),"Gap: enable MFA",IF(AND(P293="High",S293="No"),"Gap: back up",IF(OR(J293="",P293="",Q293="",R293="",S293=""),"Incomplete","OK")))))</f>
        <v/>
      </c>
      <c r="Y293" s="32" t="n"/>
      <c r="Z293" s="9" t="n"/>
    </row>
    <row r="294">
      <c r="A294" s="34" t="n"/>
      <c r="B294" s="34" t="n"/>
      <c r="C294" s="34" t="n"/>
      <c r="D294" s="34" t="n"/>
      <c r="E294" s="34" t="n"/>
      <c r="F294" s="34" t="n"/>
      <c r="G294" s="34" t="n"/>
      <c r="H294" s="34" t="n"/>
      <c r="I294" s="34" t="n"/>
      <c r="J294" s="34" t="n"/>
      <c r="K294" s="34" t="n"/>
      <c r="L294" s="34" t="n"/>
      <c r="M294" s="34" t="n"/>
      <c r="N294" s="34" t="n"/>
      <c r="O294" s="34" t="n"/>
      <c r="P294" s="31" t="str">
        <f>IF(COUNT(M294:O294)=0,"",IF(MAX(M294:O294)&gt;=3,"High",IF(MAX(M294:O294)=2,"Medium","Low")))</f>
        <v/>
      </c>
      <c r="Q294" s="34" t="n"/>
      <c r="R294" s="34" t="n"/>
      <c r="S294" s="34" t="n"/>
      <c r="T294" s="34" t="n"/>
      <c r="U294" s="35" t="n"/>
      <c r="V294" s="33" t="str">
        <f>IF(OR(U294="",P294="",T294="Retired"),"",EDATE(U294,VLOOKUP(P294,REVIEW_TABLE,2,FALSE)))</f>
        <v/>
      </c>
      <c r="W294" s="31" t="str">
        <f>IF(B294="","",IF(T294="Retired","Retired",IF(U294="","Never reviewed",IF(V294="","",IF(V294&lt;TODAY(),"Overdue",IF(V294-TODAY()&lt;=DUE_SOON_DAYS,"Due soon","Current"))))))</f>
        <v/>
      </c>
      <c r="X294" s="31" t="str">
        <f>IF(OR(B294="",T294="Retired"),"",IF(AND(J294="Restricted",Q294="No"),"Gap: encrypt",IF(AND(OR(J294="Confidential",J294="Restricted"),R294="No"),"Gap: enable MFA",IF(AND(P294="High",S294="No"),"Gap: back up",IF(OR(J294="",P294="",Q294="",R294="",S294=""),"Incomplete","OK")))))</f>
        <v/>
      </c>
      <c r="Y294" s="35" t="n"/>
      <c r="Z294" s="34" t="n"/>
    </row>
    <row r="295">
      <c r="A295" s="9" t="n"/>
      <c r="B295" s="9" t="n"/>
      <c r="C295" s="9" t="n"/>
      <c r="D295" s="9" t="n"/>
      <c r="E295" s="9" t="n"/>
      <c r="F295" s="9" t="n"/>
      <c r="G295" s="9" t="n"/>
      <c r="H295" s="9" t="n"/>
      <c r="I295" s="9" t="n"/>
      <c r="J295" s="9" t="n"/>
      <c r="K295" s="9" t="n"/>
      <c r="L295" s="9" t="n"/>
      <c r="M295" s="9" t="n"/>
      <c r="N295" s="9" t="n"/>
      <c r="O295" s="9" t="n"/>
      <c r="P295" s="31" t="str">
        <f>IF(COUNT(M295:O295)=0,"",IF(MAX(M295:O295)&gt;=3,"High",IF(MAX(M295:O295)=2,"Medium","Low")))</f>
        <v/>
      </c>
      <c r="Q295" s="9" t="n"/>
      <c r="R295" s="9" t="n"/>
      <c r="S295" s="9" t="n"/>
      <c r="T295" s="9" t="n"/>
      <c r="U295" s="32" t="n"/>
      <c r="V295" s="33" t="str">
        <f>IF(OR(U295="",P295="",T295="Retired"),"",EDATE(U295,VLOOKUP(P295,REVIEW_TABLE,2,FALSE)))</f>
        <v/>
      </c>
      <c r="W295" s="31" t="str">
        <f>IF(B295="","",IF(T295="Retired","Retired",IF(U295="","Never reviewed",IF(V295="","",IF(V295&lt;TODAY(),"Overdue",IF(V295-TODAY()&lt;=DUE_SOON_DAYS,"Due soon","Current"))))))</f>
        <v/>
      </c>
      <c r="X295" s="31" t="str">
        <f>IF(OR(B295="",T295="Retired"),"",IF(AND(J295="Restricted",Q295="No"),"Gap: encrypt",IF(AND(OR(J295="Confidential",J295="Restricted"),R295="No"),"Gap: enable MFA",IF(AND(P295="High",S295="No"),"Gap: back up",IF(OR(J295="",P295="",Q295="",R295="",S295=""),"Incomplete","OK")))))</f>
        <v/>
      </c>
      <c r="Y295" s="32" t="n"/>
      <c r="Z295" s="9" t="n"/>
    </row>
    <row r="296">
      <c r="A296" s="34" t="n"/>
      <c r="B296" s="34" t="n"/>
      <c r="C296" s="34" t="n"/>
      <c r="D296" s="34" t="n"/>
      <c r="E296" s="34" t="n"/>
      <c r="F296" s="34" t="n"/>
      <c r="G296" s="34" t="n"/>
      <c r="H296" s="34" t="n"/>
      <c r="I296" s="34" t="n"/>
      <c r="J296" s="34" t="n"/>
      <c r="K296" s="34" t="n"/>
      <c r="L296" s="34" t="n"/>
      <c r="M296" s="34" t="n"/>
      <c r="N296" s="34" t="n"/>
      <c r="O296" s="34" t="n"/>
      <c r="P296" s="31" t="str">
        <f>IF(COUNT(M296:O296)=0,"",IF(MAX(M296:O296)&gt;=3,"High",IF(MAX(M296:O296)=2,"Medium","Low")))</f>
        <v/>
      </c>
      <c r="Q296" s="34" t="n"/>
      <c r="R296" s="34" t="n"/>
      <c r="S296" s="34" t="n"/>
      <c r="T296" s="34" t="n"/>
      <c r="U296" s="35" t="n"/>
      <c r="V296" s="33" t="str">
        <f>IF(OR(U296="",P296="",T296="Retired"),"",EDATE(U296,VLOOKUP(P296,REVIEW_TABLE,2,FALSE)))</f>
        <v/>
      </c>
      <c r="W296" s="31" t="str">
        <f>IF(B296="","",IF(T296="Retired","Retired",IF(U296="","Never reviewed",IF(V296="","",IF(V296&lt;TODAY(),"Overdue",IF(V296-TODAY()&lt;=DUE_SOON_DAYS,"Due soon","Current"))))))</f>
        <v/>
      </c>
      <c r="X296" s="31" t="str">
        <f>IF(OR(B296="",T296="Retired"),"",IF(AND(J296="Restricted",Q296="No"),"Gap: encrypt",IF(AND(OR(J296="Confidential",J296="Restricted"),R296="No"),"Gap: enable MFA",IF(AND(P296="High",S296="No"),"Gap: back up",IF(OR(J296="",P296="",Q296="",R296="",S296=""),"Incomplete","OK")))))</f>
        <v/>
      </c>
      <c r="Y296" s="35" t="n"/>
      <c r="Z296" s="34" t="n"/>
    </row>
    <row r="297">
      <c r="A297" s="9" t="n"/>
      <c r="B297" s="9" t="n"/>
      <c r="C297" s="9" t="n"/>
      <c r="D297" s="9" t="n"/>
      <c r="E297" s="9" t="n"/>
      <c r="F297" s="9" t="n"/>
      <c r="G297" s="9" t="n"/>
      <c r="H297" s="9" t="n"/>
      <c r="I297" s="9" t="n"/>
      <c r="J297" s="9" t="n"/>
      <c r="K297" s="9" t="n"/>
      <c r="L297" s="9" t="n"/>
      <c r="M297" s="9" t="n"/>
      <c r="N297" s="9" t="n"/>
      <c r="O297" s="9" t="n"/>
      <c r="P297" s="31" t="str">
        <f>IF(COUNT(M297:O297)=0,"",IF(MAX(M297:O297)&gt;=3,"High",IF(MAX(M297:O297)=2,"Medium","Low")))</f>
        <v/>
      </c>
      <c r="Q297" s="9" t="n"/>
      <c r="R297" s="9" t="n"/>
      <c r="S297" s="9" t="n"/>
      <c r="T297" s="9" t="n"/>
      <c r="U297" s="32" t="n"/>
      <c r="V297" s="33" t="str">
        <f>IF(OR(U297="",P297="",T297="Retired"),"",EDATE(U297,VLOOKUP(P297,REVIEW_TABLE,2,FALSE)))</f>
        <v/>
      </c>
      <c r="W297" s="31" t="str">
        <f>IF(B297="","",IF(T297="Retired","Retired",IF(U297="","Never reviewed",IF(V297="","",IF(V297&lt;TODAY(),"Overdue",IF(V297-TODAY()&lt;=DUE_SOON_DAYS,"Due soon","Current"))))))</f>
        <v/>
      </c>
      <c r="X297" s="31" t="str">
        <f>IF(OR(B297="",T297="Retired"),"",IF(AND(J297="Restricted",Q297="No"),"Gap: encrypt",IF(AND(OR(J297="Confidential",J297="Restricted"),R297="No"),"Gap: enable MFA",IF(AND(P297="High",S297="No"),"Gap: back up",IF(OR(J297="",P297="",Q297="",R297="",S297=""),"Incomplete","OK")))))</f>
        <v/>
      </c>
      <c r="Y297" s="32" t="n"/>
      <c r="Z297" s="9" t="n"/>
    </row>
    <row r="298">
      <c r="A298" s="34" t="n"/>
      <c r="B298" s="34" t="n"/>
      <c r="C298" s="34" t="n"/>
      <c r="D298" s="34" t="n"/>
      <c r="E298" s="34" t="n"/>
      <c r="F298" s="34" t="n"/>
      <c r="G298" s="34" t="n"/>
      <c r="H298" s="34" t="n"/>
      <c r="I298" s="34" t="n"/>
      <c r="J298" s="34" t="n"/>
      <c r="K298" s="34" t="n"/>
      <c r="L298" s="34" t="n"/>
      <c r="M298" s="34" t="n"/>
      <c r="N298" s="34" t="n"/>
      <c r="O298" s="34" t="n"/>
      <c r="P298" s="31" t="str">
        <f>IF(COUNT(M298:O298)=0,"",IF(MAX(M298:O298)&gt;=3,"High",IF(MAX(M298:O298)=2,"Medium","Low")))</f>
        <v/>
      </c>
      <c r="Q298" s="34" t="n"/>
      <c r="R298" s="34" t="n"/>
      <c r="S298" s="34" t="n"/>
      <c r="T298" s="34" t="n"/>
      <c r="U298" s="35" t="n"/>
      <c r="V298" s="33" t="str">
        <f>IF(OR(U298="",P298="",T298="Retired"),"",EDATE(U298,VLOOKUP(P298,REVIEW_TABLE,2,FALSE)))</f>
        <v/>
      </c>
      <c r="W298" s="31" t="str">
        <f>IF(B298="","",IF(T298="Retired","Retired",IF(U298="","Never reviewed",IF(V298="","",IF(V298&lt;TODAY(),"Overdue",IF(V298-TODAY()&lt;=DUE_SOON_DAYS,"Due soon","Current"))))))</f>
        <v/>
      </c>
      <c r="X298" s="31" t="str">
        <f>IF(OR(B298="",T298="Retired"),"",IF(AND(J298="Restricted",Q298="No"),"Gap: encrypt",IF(AND(OR(J298="Confidential",J298="Restricted"),R298="No"),"Gap: enable MFA",IF(AND(P298="High",S298="No"),"Gap: back up",IF(OR(J298="",P298="",Q298="",R298="",S298=""),"Incomplete","OK")))))</f>
        <v/>
      </c>
      <c r="Y298" s="35" t="n"/>
      <c r="Z298" s="34" t="n"/>
    </row>
    <row r="299">
      <c r="A299" s="9" t="n"/>
      <c r="B299" s="9" t="n"/>
      <c r="C299" s="9" t="n"/>
      <c r="D299" s="9" t="n"/>
      <c r="E299" s="9" t="n"/>
      <c r="F299" s="9" t="n"/>
      <c r="G299" s="9" t="n"/>
      <c r="H299" s="9" t="n"/>
      <c r="I299" s="9" t="n"/>
      <c r="J299" s="9" t="n"/>
      <c r="K299" s="9" t="n"/>
      <c r="L299" s="9" t="n"/>
      <c r="M299" s="9" t="n"/>
      <c r="N299" s="9" t="n"/>
      <c r="O299" s="9" t="n"/>
      <c r="P299" s="31" t="str">
        <f>IF(COUNT(M299:O299)=0,"",IF(MAX(M299:O299)&gt;=3,"High",IF(MAX(M299:O299)=2,"Medium","Low")))</f>
        <v/>
      </c>
      <c r="Q299" s="9" t="n"/>
      <c r="R299" s="9" t="n"/>
      <c r="S299" s="9" t="n"/>
      <c r="T299" s="9" t="n"/>
      <c r="U299" s="32" t="n"/>
      <c r="V299" s="33" t="str">
        <f>IF(OR(U299="",P299="",T299="Retired"),"",EDATE(U299,VLOOKUP(P299,REVIEW_TABLE,2,FALSE)))</f>
        <v/>
      </c>
      <c r="W299" s="31" t="str">
        <f>IF(B299="","",IF(T299="Retired","Retired",IF(U299="","Never reviewed",IF(V299="","",IF(V299&lt;TODAY(),"Overdue",IF(V299-TODAY()&lt;=DUE_SOON_DAYS,"Due soon","Current"))))))</f>
        <v/>
      </c>
      <c r="X299" s="31" t="str">
        <f>IF(OR(B299="",T299="Retired"),"",IF(AND(J299="Restricted",Q299="No"),"Gap: encrypt",IF(AND(OR(J299="Confidential",J299="Restricted"),R299="No"),"Gap: enable MFA",IF(AND(P299="High",S299="No"),"Gap: back up",IF(OR(J299="",P299="",Q299="",R299="",S299=""),"Incomplete","OK")))))</f>
        <v/>
      </c>
      <c r="Y299" s="32" t="n"/>
      <c r="Z299" s="9" t="n"/>
    </row>
    <row r="300">
      <c r="A300" s="34" t="n"/>
      <c r="B300" s="34" t="n"/>
      <c r="C300" s="34" t="n"/>
      <c r="D300" s="34" t="n"/>
      <c r="E300" s="34" t="n"/>
      <c r="F300" s="34" t="n"/>
      <c r="G300" s="34" t="n"/>
      <c r="H300" s="34" t="n"/>
      <c r="I300" s="34" t="n"/>
      <c r="J300" s="34" t="n"/>
      <c r="K300" s="34" t="n"/>
      <c r="L300" s="34" t="n"/>
      <c r="M300" s="34" t="n"/>
      <c r="N300" s="34" t="n"/>
      <c r="O300" s="34" t="n"/>
      <c r="P300" s="31" t="str">
        <f>IF(COUNT(M300:O300)=0,"",IF(MAX(M300:O300)&gt;=3,"High",IF(MAX(M300:O300)=2,"Medium","Low")))</f>
        <v/>
      </c>
      <c r="Q300" s="34" t="n"/>
      <c r="R300" s="34" t="n"/>
      <c r="S300" s="34" t="n"/>
      <c r="T300" s="34" t="n"/>
      <c r="U300" s="35" t="n"/>
      <c r="V300" s="33" t="str">
        <f>IF(OR(U300="",P300="",T300="Retired"),"",EDATE(U300,VLOOKUP(P300,REVIEW_TABLE,2,FALSE)))</f>
        <v/>
      </c>
      <c r="W300" s="31" t="str">
        <f>IF(B300="","",IF(T300="Retired","Retired",IF(U300="","Never reviewed",IF(V300="","",IF(V300&lt;TODAY(),"Overdue",IF(V300-TODAY()&lt;=DUE_SOON_DAYS,"Due soon","Current"))))))</f>
        <v/>
      </c>
      <c r="X300" s="31" t="str">
        <f>IF(OR(B300="",T300="Retired"),"",IF(AND(J300="Restricted",Q300="No"),"Gap: encrypt",IF(AND(OR(J300="Confidential",J300="Restricted"),R300="No"),"Gap: enable MFA",IF(AND(P300="High",S300="No"),"Gap: back up",IF(OR(J300="",P300="",Q300="",R300="",S300=""),"Incomplete","OK")))))</f>
        <v/>
      </c>
      <c r="Y300" s="35" t="n"/>
      <c r="Z300" s="34" t="n"/>
    </row>
    <row r="301">
      <c r="A301" s="9" t="n"/>
      <c r="B301" s="9" t="n"/>
      <c r="C301" s="9" t="n"/>
      <c r="D301" s="9" t="n"/>
      <c r="E301" s="9" t="n"/>
      <c r="F301" s="9" t="n"/>
      <c r="G301" s="9" t="n"/>
      <c r="H301" s="9" t="n"/>
      <c r="I301" s="9" t="n"/>
      <c r="J301" s="9" t="n"/>
      <c r="K301" s="9" t="n"/>
      <c r="L301" s="9" t="n"/>
      <c r="M301" s="9" t="n"/>
      <c r="N301" s="9" t="n"/>
      <c r="O301" s="9" t="n"/>
      <c r="P301" s="31" t="str">
        <f>IF(COUNT(M301:O301)=0,"",IF(MAX(M301:O301)&gt;=3,"High",IF(MAX(M301:O301)=2,"Medium","Low")))</f>
        <v/>
      </c>
      <c r="Q301" s="9" t="n"/>
      <c r="R301" s="9" t="n"/>
      <c r="S301" s="9" t="n"/>
      <c r="T301" s="9" t="n"/>
      <c r="U301" s="32" t="n"/>
      <c r="V301" s="33" t="str">
        <f>IF(OR(U301="",P301="",T301="Retired"),"",EDATE(U301,VLOOKUP(P301,REVIEW_TABLE,2,FALSE)))</f>
        <v/>
      </c>
      <c r="W301" s="31" t="str">
        <f>IF(B301="","",IF(T301="Retired","Retired",IF(U301="","Never reviewed",IF(V301="","",IF(V301&lt;TODAY(),"Overdue",IF(V301-TODAY()&lt;=DUE_SOON_DAYS,"Due soon","Current"))))))</f>
        <v/>
      </c>
      <c r="X301" s="31" t="str">
        <f>IF(OR(B301="",T301="Retired"),"",IF(AND(J301="Restricted",Q301="No"),"Gap: encrypt",IF(AND(OR(J301="Confidential",J301="Restricted"),R301="No"),"Gap: enable MFA",IF(AND(P301="High",S301="No"),"Gap: back up",IF(OR(J301="",P301="",Q301="",R301="",S301=""),"Incomplete","OK")))))</f>
        <v/>
      </c>
      <c r="Y301" s="32" t="n"/>
      <c r="Z301" s="9" t="n"/>
    </row>
    <row r="302">
      <c r="A302" s="34" t="n"/>
      <c r="B302" s="34" t="n"/>
      <c r="C302" s="34" t="n"/>
      <c r="D302" s="34" t="n"/>
      <c r="E302" s="34" t="n"/>
      <c r="F302" s="34" t="n"/>
      <c r="G302" s="34" t="n"/>
      <c r="H302" s="34" t="n"/>
      <c r="I302" s="34" t="n"/>
      <c r="J302" s="34" t="n"/>
      <c r="K302" s="34" t="n"/>
      <c r="L302" s="34" t="n"/>
      <c r="M302" s="34" t="n"/>
      <c r="N302" s="34" t="n"/>
      <c r="O302" s="34" t="n"/>
      <c r="P302" s="31" t="str">
        <f>IF(COUNT(M302:O302)=0,"",IF(MAX(M302:O302)&gt;=3,"High",IF(MAX(M302:O302)=2,"Medium","Low")))</f>
        <v/>
      </c>
      <c r="Q302" s="34" t="n"/>
      <c r="R302" s="34" t="n"/>
      <c r="S302" s="34" t="n"/>
      <c r="T302" s="34" t="n"/>
      <c r="U302" s="35" t="n"/>
      <c r="V302" s="33" t="str">
        <f>IF(OR(U302="",P302="",T302="Retired"),"",EDATE(U302,VLOOKUP(P302,REVIEW_TABLE,2,FALSE)))</f>
        <v/>
      </c>
      <c r="W302" s="31" t="str">
        <f>IF(B302="","",IF(T302="Retired","Retired",IF(U302="","Never reviewed",IF(V302="","",IF(V302&lt;TODAY(),"Overdue",IF(V302-TODAY()&lt;=DUE_SOON_DAYS,"Due soon","Current"))))))</f>
        <v/>
      </c>
      <c r="X302" s="31" t="str">
        <f>IF(OR(B302="",T302="Retired"),"",IF(AND(J302="Restricted",Q302="No"),"Gap: encrypt",IF(AND(OR(J302="Confidential",J302="Restricted"),R302="No"),"Gap: enable MFA",IF(AND(P302="High",S302="No"),"Gap: back up",IF(OR(J302="",P302="",Q302="",R302="",S302=""),"Incomplete","OK")))))</f>
        <v/>
      </c>
      <c r="Y302" s="35" t="n"/>
      <c r="Z302" s="34" t="n"/>
    </row>
  </sheetData>
  <autoFilter ref="A2:Z302"/>
  <mergeCells count="1">
    <mergeCell ref="A1:Z1"/>
  </mergeCells>
  <conditionalFormatting sqref="P3:P302">
    <cfRule type="cellIs" priority="1" operator="equal" dxfId="0">
      <formula>"High"</formula>
    </cfRule>
    <cfRule type="cellIs" priority="2" operator="equal" dxfId="1">
      <formula>"Medium"</formula>
    </cfRule>
    <cfRule type="cellIs" priority="3" operator="equal" dxfId="2">
      <formula>"Low"</formula>
    </cfRule>
  </conditionalFormatting>
  <conditionalFormatting sqref="W3:W302">
    <cfRule type="cellIs" priority="4" operator="equal" dxfId="0">
      <formula>"Overdue"</formula>
    </cfRule>
    <cfRule type="cellIs" priority="5" operator="equal" dxfId="3">
      <formula>"Never reviewed"</formula>
    </cfRule>
    <cfRule type="cellIs" priority="6" operator="equal" dxfId="1">
      <formula>"Due soon"</formula>
    </cfRule>
    <cfRule type="cellIs" priority="7" operator="equal" dxfId="2">
      <formula>"Current"</formula>
    </cfRule>
    <cfRule type="cellIs" priority="8" operator="equal" dxfId="4">
      <formula>"Retired"</formula>
    </cfRule>
  </conditionalFormatting>
  <conditionalFormatting sqref="J3:J302">
    <cfRule type="cellIs" priority="9" operator="equal" dxfId="0">
      <formula>"Restricted"</formula>
    </cfRule>
    <cfRule type="cellIs" priority="10" operator="equal" dxfId="3">
      <formula>"Confidential"</formula>
    </cfRule>
  </conditionalFormatting>
  <conditionalFormatting sqref="X3:X302">
    <cfRule type="expression" priority="11" dxfId="0">
      <formula>LEFT(X3,3)="Gap"</formula>
    </cfRule>
    <cfRule type="expression" priority="12" dxfId="2">
      <formula>X3="OK"</formula>
    </cfRule>
    <cfRule type="expression" priority="13" dxfId="1">
      <formula>X3="Incomplete"</formula>
    </cfRule>
  </conditionalFormatting>
  <dataValidations count="14">
    <dataValidation sqref="C3:C302" showDropDown="0" showInputMessage="0" showErrorMessage="1" allowBlank="1" errorTitle="Invalid entry" error="Pick a value from the list." type="list">
      <formula1>"Information,Data store,Application,SaaS,Cloud service,Hardware,Network,Supplier service,People,Other"</formula1>
    </dataValidation>
    <dataValidation sqref="J3:J302" showDropDown="0" showInputMessage="0" showErrorMessage="1" allowBlank="1" errorTitle="Invalid entry" error="Pick a value from the list." type="list">
      <formula1>"Public,Internal,Confidential,Restricted"</formula1>
    </dataValidation>
    <dataValidation sqref="K3:K302" showDropDown="0" showInputMessage="0" showErrorMessage="1" allowBlank="1" errorTitle="Invalid entry" error="Pick a value from the list." type="list">
      <formula1>"Yes,No"</formula1>
    </dataValidation>
    <dataValidation sqref="L3:L302" showDropDown="0" showInputMessage="0" showErrorMessage="1" allowBlank="1" errorTitle="Invalid entry" error="Pick a value from the list." type="list">
      <formula1>"Yes,No"</formula1>
    </dataValidation>
    <dataValidation sqref="M3:M302" showDropDown="0" showInputMessage="0" showErrorMessage="1" allowBlank="1" errorTitle="Invalid score" error="Enter a whole number from 1 to 3." type="whole" operator="between">
      <formula1>1</formula1>
      <formula2>3</formula2>
    </dataValidation>
    <dataValidation sqref="N3:N302" showDropDown="0" showInputMessage="0" showErrorMessage="1" allowBlank="1" errorTitle="Invalid score" error="Enter a whole number from 1 to 3." type="whole" operator="between">
      <formula1>1</formula1>
      <formula2>3</formula2>
    </dataValidation>
    <dataValidation sqref="O3:O302" showDropDown="0" showInputMessage="0" showErrorMessage="1" allowBlank="1" errorTitle="Invalid score" error="Enter a whole number from 1 to 3." type="whole" operator="between">
      <formula1>1</formula1>
      <formula2>3</formula2>
    </dataValidation>
    <dataValidation sqref="Q3:Q302" showDropDown="0" showInputMessage="0" showErrorMessage="1" allowBlank="1" errorTitle="Invalid entry" error="Pick a value from the list." type="list">
      <formula1>"Yes,No,N/A"</formula1>
    </dataValidation>
    <dataValidation sqref="R3:R302" showDropDown="0" showInputMessage="0" showErrorMessage="1" allowBlank="1" errorTitle="Invalid entry" error="Pick a value from the list." type="list">
      <formula1>"Yes,No,N/A"</formula1>
    </dataValidation>
    <dataValidation sqref="S3:S302" showDropDown="0" showInputMessage="0" showErrorMessage="1" allowBlank="1" errorTitle="Invalid entry" error="Pick a value from the list." type="list">
      <formula1>"Yes,No,N/A"</formula1>
    </dataValidation>
    <dataValidation sqref="T3:T302" showDropDown="0" showInputMessage="0" showErrorMessage="1" allowBlank="1" errorTitle="Invalid entry" error="Pick a value from the list." type="list">
      <formula1>"Active,Planned,Retired"</formula1>
    </dataValidation>
    <dataValidation sqref="U3:U302" showDropDown="0" showInputMessage="0" showErrorMessage="1" allowBlank="1" errorTitle="Invalid date" error="Enter a date, for example 2026-11-30." type="date" operator="greaterThan">
      <formula1>1</formula1>
    </dataValidation>
    <dataValidation sqref="V3:V302" showDropDown="0" showInputMessage="0" showErrorMessage="1" allowBlank="1" errorTitle="Invalid date" error="Enter a date, for example 2026-11-30." type="date" operator="greaterThan">
      <formula1>1</formula1>
    </dataValidation>
    <dataValidation sqref="Y3:Y302" showDropDown="0" showInputMessage="0" showErrorMessage="1" allowBlank="1" errorTitle="Invalid date" error="Enter a date, for example 2026-11-30." type="date" operator="greaterThan">
      <formula1>1</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SecureSlate</dc:creator>
  <dc:title>Information Asset Inventory</dc:title>
  <dcterms:created xsi:type="dcterms:W3CDTF">2026-11-03T11:25:53Z</dcterms:created>
  <dcterms:modified xsi:type="dcterms:W3CDTF">2026-11-03T11:58:30Z</dcterms:modified>
</cp:coreProperties>
</file>